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igiplace.sharepoint.com/sites/XOFCOM-WAVESTONEWEBSITEREDESIGN/Documents partages/General/2024 MVP1/06 - Content/5 - VEGA content production/03 - What we think/01 - Insights + Success stories/33 - Reduce the environmental impact of cybersecurity where do I start/"/>
    </mc:Choice>
  </mc:AlternateContent>
  <xr:revisionPtr revIDLastSave="0" documentId="8_{7BD2B8C0-1C6A-48D2-80B8-0A1EE95B6EE5}" xr6:coauthVersionLast="47" xr6:coauthVersionMax="47" xr10:uidLastSave="{00000000-0000-0000-0000-000000000000}"/>
  <workbookProtection lockStructure="1"/>
  <bookViews>
    <workbookView xWindow="-110" yWindow="-110" windowWidth="19420" windowHeight="10420" tabRatio="715" xr2:uid="{229E82D3-9164-409A-A14B-AE72FA160E46}"/>
  </bookViews>
  <sheets>
    <sheet name="Introduction" sheetId="1" r:id="rId1"/>
    <sheet name="Questionnaire" sheetId="5" r:id="rId2"/>
    <sheet name="Résultats" sheetId="3" r:id="rId3"/>
    <sheet name="Aide" sheetId="4" r:id="rId4"/>
    <sheet name="Licence" sheetId="14" r:id="rId5"/>
    <sheet name="Selected Answers" sheetId="11" state="hidden" r:id="rId6"/>
    <sheet name="Score Calculation" sheetId="12" state="hidden" r:id="rId7"/>
    <sheet name="Possible Answers" sheetId="8" state="hidden" r:id="rId8"/>
    <sheet name="Thresholds" sheetId="13" state="hidden" r:id="rId9"/>
    <sheet name="Recommendations" sheetId="9" state="hidden" r:id="rId10"/>
    <sheet name="Countries" sheetId="7" state="hidden" r:id="rId11"/>
  </sheets>
  <externalReferences>
    <externalReference r:id="rId12"/>
  </externalReferences>
  <definedNames>
    <definedName name="_xlnm._FilterDatabase" localSheetId="10" hidden="1">Countries!$A$1:$B$1</definedName>
    <definedName name="Answers_Cloud" localSheetId="4">'[1]Possible Answers'!$C$12:$D$16</definedName>
    <definedName name="Answers_Cloud">'Possible Answers'!$C$12:$D$16</definedName>
    <definedName name="Answers_Contractors">'Possible Answers'!$C$38:$D$38</definedName>
    <definedName name="Answers_IAM" localSheetId="4">'[1]Possible Answers'!$C$28:$D$29</definedName>
    <definedName name="Answers_IAM">'Possible Answers'!$C$28:$D$29</definedName>
    <definedName name="Answers_Maturity" localSheetId="4">'[1]Possible Answers'!$C$2:$D$3</definedName>
    <definedName name="Answers_Maturity">'Possible Answers'!$C$2:$D$3</definedName>
    <definedName name="Answers_RedundantApps" localSheetId="4">'[1]Possible Answers'!$C$23:$D$26</definedName>
    <definedName name="Answers_RedundantApps">'Possible Answers'!$C$23:$D$26</definedName>
    <definedName name="Answers_SeversLifespan" localSheetId="4">'[1]Possible Answers'!$C$17:$D$21</definedName>
    <definedName name="Answers_SeversLifespan">'Possible Answers'!$C$17:$D$21</definedName>
    <definedName name="Countries" localSheetId="4">[1]Countries!$A$1:$B$138</definedName>
    <definedName name="Countries">Countries!$A$1:$B$138</definedName>
    <definedName name="Score">'Score Calculation'!$A$1:$D$5</definedName>
    <definedName name="Thresholds_Contractors" localSheetId="4">[1]Thresholds!$C$5:$E$5</definedName>
    <definedName name="Thresholds_Contractors">Thresholds!$C$5:$E$5</definedName>
    <definedName name="Thresholds_IAM" localSheetId="4">[1]Thresholds!$C$3:$E$3</definedName>
    <definedName name="Thresholds_IAM">Thresholds!$C$3:$E$3</definedName>
    <definedName name="Thresholds_Logs" localSheetId="4">[1]Thresholds!$C$4:$E$4</definedName>
    <definedName name="Thresholds_Logs">Thresholds!$C$4:$E$4</definedName>
    <definedName name="Thresholds_Redundancy" localSheetId="4">[1]Thresholds!$C$2:$E$2</definedName>
    <definedName name="Thresholds_Redundancy">Thresholds!$C$2:$E$2</definedName>
    <definedName name="Value_Contractors" localSheetId="4">'[1]Selected Answers'!$D$18</definedName>
    <definedName name="Value_Contractors">'Selected Answers'!$D$18</definedName>
    <definedName name="Value_ContractorsShare" localSheetId="4">'[1]Selected Answers'!$D$19</definedName>
    <definedName name="Value_ContractorsShare">'Selected Answers'!$D$19</definedName>
    <definedName name="Value_CountryRedundancy" localSheetId="4">'[1]Selected Answers'!$D$12</definedName>
    <definedName name="Value_CountryRedundancy">'Selected Answers'!$D$12</definedName>
    <definedName name="Value_CountryServers" localSheetId="4">'[1]Selected Answers'!$D$10</definedName>
    <definedName name="Value_CountryServers">'Selected Answers'!$D$10</definedName>
    <definedName name="Value_CountryStaff" localSheetId="4">'[1]Selected Answers'!$D$7</definedName>
    <definedName name="Value_CountryStaff">'Selected Answers'!$D$7</definedName>
    <definedName name="Value_IAM_ACClients" localSheetId="4">'[1]Selected Answers'!$D$16</definedName>
    <definedName name="Value_IAM_ACClients">'Selected Answers'!$D$16</definedName>
    <definedName name="Value_IAM_ACStaff" localSheetId="4">'[1]Selected Answers'!$D$15</definedName>
    <definedName name="Value_IAM_ACStaff">'Selected Answers'!$D$15</definedName>
    <definedName name="Value_IAM_IAG" localSheetId="4">'[1]Selected Answers'!$D$13</definedName>
    <definedName name="Value_IAM_IAG">'Selected Answers'!$D$13</definedName>
    <definedName name="Value_IAM_PAM" localSheetId="4">'[1]Selected Answers'!$D$14</definedName>
    <definedName name="Value_IAM_PAM">'Selected Answers'!$D$14</definedName>
    <definedName name="Value_IntEmployees" localSheetId="4">'[1]Selected Answers'!$D$6</definedName>
    <definedName name="Value_IntEmployees">'Selected Answers'!$D$6</definedName>
    <definedName name="Value_Logs" localSheetId="4">'[1]Selected Answers'!$D$17</definedName>
    <definedName name="Value_Logs">'Selected Answers'!$D$17</definedName>
    <definedName name="Value_Maturity_1" localSheetId="4">'[1]Selected Answers'!$D$2</definedName>
    <definedName name="Value_Maturity_1">'Selected Answers'!$D$2</definedName>
    <definedName name="Value_Maturity_2" localSheetId="4">'[1]Selected Answers'!$D$3</definedName>
    <definedName name="Value_Maturity_2">'Selected Answers'!$D$3</definedName>
    <definedName name="Value_Maturity_3" localSheetId="4">'[1]Selected Answers'!$D$4</definedName>
    <definedName name="Value_Maturity_3">'Selected Answers'!$D$4</definedName>
    <definedName name="Value_Maturity_4" localSheetId="4">'[1]Selected Answers'!$D$5</definedName>
    <definedName name="Value_Maturity_4">'Selected Answers'!$D$5</definedName>
    <definedName name="Value_OnPremRatio" localSheetId="4">'[1]Selected Answers'!$D$8</definedName>
    <definedName name="Value_OnPremRatio">'Selected Answers'!$D$8</definedName>
    <definedName name="Value_RedundantApps" localSheetId="4">'[1]Selected Answers'!$D$11</definedName>
    <definedName name="Value_RedundantApps">'Selected Answers'!$D$11</definedName>
    <definedName name="Value_ServersLifespan" localSheetId="4">'[1]Selected Answers'!$D$9</definedName>
    <definedName name="Value_ServersLifespan">'Selected Answers'!$D$9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C19" i="11" l="1"/>
  <c r="C18" i="11"/>
  <c r="C17" i="11"/>
  <c r="C6" i="11"/>
  <c r="C3" i="13"/>
  <c r="D3" i="13"/>
  <c r="C5" i="11"/>
  <c r="D5" i="11" s="1"/>
  <c r="B22" i="12" s="1"/>
  <c r="C4" i="11"/>
  <c r="D4" i="11" s="1"/>
  <c r="B21" i="12" s="1"/>
  <c r="C3" i="11"/>
  <c r="D3" i="11" s="1"/>
  <c r="B20" i="12" s="1"/>
  <c r="C2" i="11"/>
  <c r="D2" i="11" s="1"/>
  <c r="B19" i="12" s="1"/>
  <c r="C16" i="11"/>
  <c r="C15" i="11"/>
  <c r="C14" i="11"/>
  <c r="C13" i="11"/>
  <c r="C12" i="11"/>
  <c r="C11" i="11"/>
  <c r="B23" i="12" l="1"/>
  <c r="C2" i="12" s="1"/>
  <c r="E2" i="12" s="1"/>
  <c r="C9" i="3" s="1"/>
  <c r="C28" i="3"/>
  <c r="C27" i="3"/>
  <c r="C26" i="3"/>
  <c r="C25" i="3"/>
  <c r="E28" i="3"/>
  <c r="D28" i="3"/>
  <c r="E27" i="3"/>
  <c r="D27" i="3"/>
  <c r="E26" i="3"/>
  <c r="D26" i="3"/>
  <c r="E25" i="3"/>
  <c r="D25" i="3"/>
  <c r="C8" i="11"/>
  <c r="C10" i="11"/>
  <c r="C9" i="11"/>
  <c r="D9" i="11" s="1"/>
  <c r="A9" i="9"/>
  <c r="A8" i="9"/>
  <c r="A7" i="9"/>
  <c r="A6" i="9"/>
  <c r="D16" i="11"/>
  <c r="B51" i="12" s="1"/>
  <c r="D15" i="11"/>
  <c r="B50" i="12" s="1"/>
  <c r="D14" i="11"/>
  <c r="B49" i="12" s="1"/>
  <c r="D8" i="11" l="1"/>
  <c r="B62" i="12" s="1"/>
  <c r="B63" i="12" s="1"/>
  <c r="B5" i="13"/>
  <c r="B82" i="12" l="1"/>
  <c r="B83" i="12" s="1"/>
  <c r="B40" i="12"/>
  <c r="B41" i="12" s="1"/>
  <c r="D2" i="13"/>
  <c r="C2" i="13"/>
  <c r="C7" i="11"/>
  <c r="D7" i="11" s="1"/>
  <c r="D18" i="11"/>
  <c r="B93" i="12"/>
  <c r="B95" i="12" l="1"/>
  <c r="B96" i="12" s="1"/>
  <c r="B97" i="12" s="1"/>
  <c r="D10" i="11"/>
  <c r="C4" i="13"/>
  <c r="D4" i="13"/>
  <c r="C5" i="13"/>
  <c r="D5" i="13"/>
  <c r="D13" i="11"/>
  <c r="B48" i="12" s="1"/>
  <c r="B52" i="12" s="1"/>
  <c r="D17" i="11"/>
  <c r="B70" i="12" s="1"/>
  <c r="B75" i="12"/>
  <c r="B77" i="12" s="1"/>
  <c r="D12" i="11"/>
  <c r="B36" i="12" s="1"/>
  <c r="B37" i="12" s="1"/>
  <c r="D11" i="11"/>
  <c r="B30" i="12" s="1"/>
  <c r="D19" i="11"/>
  <c r="D6" i="11"/>
  <c r="B71" i="12" s="1"/>
  <c r="B72" i="12" l="1"/>
  <c r="B90" i="12"/>
  <c r="B98" i="12" s="1"/>
  <c r="C6" i="12" s="1"/>
  <c r="B58" i="12"/>
  <c r="B59" i="12" s="1"/>
  <c r="B78" i="12"/>
  <c r="B79" i="12" s="1"/>
  <c r="B80" i="12" s="1"/>
  <c r="B33" i="12"/>
  <c r="B55" i="12"/>
  <c r="B57" i="12" s="1"/>
  <c r="B35" i="12" l="1"/>
  <c r="B38" i="12" s="1"/>
  <c r="B39" i="12" s="1"/>
  <c r="B42" i="12" s="1"/>
  <c r="B60" i="12"/>
  <c r="B81" i="12"/>
  <c r="B84" i="12" s="1"/>
  <c r="C5" i="12" s="1"/>
  <c r="D6" i="12" a="1"/>
  <c r="D6" i="12" s="1"/>
  <c r="E6" i="12" l="1"/>
  <c r="A2" i="9" s="1"/>
  <c r="C3" i="12"/>
  <c r="D5" i="12" a="1"/>
  <c r="D5" i="12" s="1"/>
  <c r="B61" i="12"/>
  <c r="H6" i="12" l="1"/>
  <c r="E5" i="12"/>
  <c r="A5" i="9" s="1"/>
  <c r="D3" i="12" a="1"/>
  <c r="D3" i="12" s="1"/>
  <c r="E3" i="12" s="1"/>
  <c r="A3" i="9" s="1"/>
  <c r="B64" i="12"/>
  <c r="C4" i="12" s="1"/>
  <c r="D4" i="12" s="1" a="1"/>
  <c r="D4" i="12" s="1"/>
  <c r="H5" i="12" l="1"/>
  <c r="H3" i="12"/>
  <c r="E4" i="12"/>
  <c r="A4" i="9" s="1"/>
  <c r="H4" i="12" l="1"/>
  <c r="C17" i="3" a="1"/>
  <c r="C1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<sst xmlns="http://schemas.openxmlformats.org/spreadsheetml/2006/main" count="619" uniqueCount="360">
  <si>
    <t>Onglets et explications :</t>
  </si>
  <si>
    <t>Onglet "Résultats"</t>
  </si>
  <si>
    <t>Onglet "Aide"</t>
  </si>
  <si>
    <t>Maturité globale</t>
  </si>
  <si>
    <t>Veuillez sélectionner une réponse dans la liste</t>
  </si>
  <si>
    <t>Intégrez-vous le développement durable dans votre analyse quotidienne des risques ?</t>
  </si>
  <si>
    <t>Contrôlez-vous en permanence les émissions de gaz à effet de serre liées aux activités de cybersécurité ?</t>
  </si>
  <si>
    <t>Avez-vous déjà discuté du développement durable avec des parties prenantes externes, telles que des fournisseurs de logiciels ?</t>
  </si>
  <si>
    <t>Informations générales</t>
  </si>
  <si>
    <t>Combien de personnes sont employées dans votre organisation ?</t>
  </si>
  <si>
    <t>Veuillez taper un numéro ci-dessous</t>
  </si>
  <si>
    <t>Dans quel pays vos activités sont-elles les plus importantes ?</t>
  </si>
  <si>
    <t>France</t>
  </si>
  <si>
    <t>Êtes-vous principalement basé sur le cloud ou sur site ?</t>
  </si>
  <si>
    <t>Quelle est la durée de vie moyenne de vos serveurs sur site ?</t>
  </si>
  <si>
    <t>Dans quel pays vos serveurs sur site sont-ils principalement situés ?</t>
  </si>
  <si>
    <t>Quel est le pourcentage de demandes dupliquées à des fins de résilience ?</t>
  </si>
  <si>
    <t>&lt;40%</t>
  </si>
  <si>
    <t>Dans quel pays la plupart de vos actifs redondants sont-ils hébergés ?</t>
  </si>
  <si>
    <t>United States</t>
  </si>
  <si>
    <t>Gestion des identités et des accès</t>
  </si>
  <si>
    <t>Toutes les entités de votre organisation utilisent-elles le même outil pour la gouvernance et l'administration des identités ?</t>
  </si>
  <si>
    <t>Toutes les entités (ou équivalents) de votre organisation utilisent-elles le même outil pour la gestion des accès privilégiés ?</t>
  </si>
  <si>
    <t>Toutes les entités (ou équivalents) de votre organisation utilisent-elles le même outil pour le contrôle d'accès du personnel ?</t>
  </si>
  <si>
    <t>Toutes les entités de votre organisation utilisent-elles le même outil pour le contrôle d'accès des clients et des partenaires ?</t>
  </si>
  <si>
    <t>Détection et surveillance</t>
  </si>
  <si>
    <t>Quelle est la quantité de logs générés quotidiennement (en TB) ?</t>
  </si>
  <si>
    <t>Gestion des prestataires</t>
  </si>
  <si>
    <t>Combien de prestataires avez-vous dans le monde ?</t>
  </si>
  <si>
    <t>Quelle est la part des prestataires qui disposent d'ordinateurs portables dédiés (approximation, en %) ?</t>
  </si>
  <si>
    <t>Recommendations</t>
  </si>
  <si>
    <t>Score</t>
  </si>
  <si>
    <t>Informations générales :</t>
  </si>
  <si>
    <r>
      <rPr>
        <b/>
        <sz val="12"/>
        <color rgb="FF000000"/>
        <rFont val="Tahoma"/>
        <family val="2"/>
      </rPr>
      <t xml:space="preserve">Comment répondre :
</t>
    </r>
    <r>
      <rPr>
        <sz val="12"/>
        <color rgb="FF000000"/>
        <rFont val="Tahoma"/>
        <family val="2"/>
      </rPr>
      <t>Cette catégorie comporte 2 questions.
Pour répondre, veuillez sélectionner une option dans la liste déroulante et ne pas taper la réponse.</t>
    </r>
  </si>
  <si>
    <r>
      <rPr>
        <b/>
        <sz val="12"/>
        <color rgb="FF000000"/>
        <rFont val="Tahoma"/>
        <family val="2"/>
      </rPr>
      <t xml:space="preserve">Comment répondre :
</t>
    </r>
    <r>
      <rPr>
        <sz val="12"/>
        <color rgb="FF000000"/>
        <rFont val="Tahoma"/>
        <family val="2"/>
      </rPr>
      <t>Cette catégorie comporte 4 questions.
Pour répondre, veuillez sélectionner une option dans la liste déroulante et ne pas taper la réponse.</t>
    </r>
  </si>
  <si>
    <r>
      <rPr>
        <b/>
        <sz val="12"/>
        <color rgb="FF000000"/>
        <rFont val="Tahoma"/>
        <family val="2"/>
      </rPr>
      <t xml:space="preserve">Objectif :
</t>
    </r>
    <r>
      <rPr>
        <sz val="12"/>
        <color rgb="FF000000"/>
        <rFont val="Tahoma"/>
        <family val="2"/>
      </rPr>
      <t>La question de cette catégorie vise à identifier le nombre de logs générés quotidiennement dans votre organisation. Le calcul du score final effectué à partir de ce chiffre est associé au nombre d'employés et aux informations que vous fournissez concernant vos serveurs.</t>
    </r>
  </si>
  <si>
    <r>
      <rPr>
        <b/>
        <sz val="12"/>
        <color rgb="FF000000"/>
        <rFont val="Tahoma"/>
        <family val="2"/>
      </rPr>
      <t xml:space="preserve">Objectif :
</t>
    </r>
    <r>
      <rPr>
        <sz val="12"/>
        <color rgb="FF000000"/>
        <rFont val="Tahoma"/>
        <family val="2"/>
      </rPr>
      <t>Cette question vise à identifier le pourcentage de postes de travail dédiés aux sous-traitants employés par votre organisation.
Cette question est incluse car les postes de travail dédiés aux sous-traitants contribuent fortement aux émissions de gaz à effet de serre.</t>
    </r>
  </si>
  <si>
    <t>Categorie</t>
  </si>
  <si>
    <t>Questions</t>
  </si>
  <si>
    <t>Réponse Sélectionnée</t>
  </si>
  <si>
    <t>Valeur</t>
  </si>
  <si>
    <t>Maturité Globale</t>
  </si>
  <si>
    <t>Informations Générales</t>
  </si>
  <si>
    <t>Key topic</t>
  </si>
  <si>
    <t>Unit</t>
  </si>
  <si>
    <t>Calculated value</t>
  </si>
  <si>
    <t>Carbon Intensity Score</t>
  </si>
  <si>
    <t>Sustainability score</t>
  </si>
  <si>
    <t>Table for data</t>
  </si>
  <si>
    <t>Global Maturity</t>
  </si>
  <si>
    <t>Custom unit</t>
  </si>
  <si>
    <t>Resilience Capabilities</t>
  </si>
  <si>
    <t>Identity and Access Management</t>
  </si>
  <si>
    <t>Detection and Monitoring</t>
  </si>
  <si>
    <t>Contractor Management</t>
  </si>
  <si>
    <t>Yearly contractor workstations emissions per internal employee</t>
  </si>
  <si>
    <t>Key</t>
  </si>
  <si>
    <t xml:space="preserve">Blue cell: data from the survey </t>
  </si>
  <si>
    <t>Yellow cell: data from external sources</t>
  </si>
  <si>
    <t>White cell: data computed in this spreadsheet</t>
  </si>
  <si>
    <t xml:space="preserve">Green cell: result for this category </t>
  </si>
  <si>
    <t>Description</t>
  </si>
  <si>
    <t>Value</t>
  </si>
  <si>
    <t>Source</t>
  </si>
  <si>
    <t>Have to indentified/implemented any generic Green IT measures across your organisation that have nio risk impact?</t>
  </si>
  <si>
    <t xml:space="preserve">Do you continously monitor cybersecurity greenhouse gases emissions? </t>
  </si>
  <si>
    <t xml:space="preserve">Do you incorporate greenhouse gasses emissions into your day-to-day risk analysis? </t>
  </si>
  <si>
    <t>Have you already discussed about sustainability with external stakeholders, such as software providers?</t>
  </si>
  <si>
    <t xml:space="preserve">% of applications that are redunded </t>
  </si>
  <si>
    <t>%</t>
  </si>
  <si>
    <t xml:space="preserve">Share of a server total emissions linked to usage </t>
  </si>
  <si>
    <t>Extrapolated from ADEME and constructor data</t>
  </si>
  <si>
    <t xml:space="preserve">Share of a server total emissions linked to manufacturing </t>
  </si>
  <si>
    <t>Average lifespan of a server</t>
  </si>
  <si>
    <t>years</t>
  </si>
  <si>
    <t>Baseline of the lifespan of a server</t>
  </si>
  <si>
    <t>Ratio of the average lifespan of a server (baseline: 5 years)</t>
  </si>
  <si>
    <t>Ratio</t>
  </si>
  <si>
    <t>Country where redundant applications are stored</t>
  </si>
  <si>
    <t>kgCO2e/kWh</t>
  </si>
  <si>
    <t xml:space="preserve">Ratio of the carbon intensity of the electricity mix (baseline: French electricity mix) </t>
  </si>
  <si>
    <t>ADEME</t>
  </si>
  <si>
    <t>Index of the carbon intensity of 1 server (baseline: French electricity mix)</t>
  </si>
  <si>
    <t>Index of the carbon intensity of redundant applications - on premise</t>
  </si>
  <si>
    <t>Share of on-premise servers</t>
  </si>
  <si>
    <t>Share of Cloud-based servers</t>
  </si>
  <si>
    <t>Index of the carbon intensity of redundant applications - overall</t>
  </si>
  <si>
    <t xml:space="preserve">IAG question score </t>
  </si>
  <si>
    <t xml:space="preserve">PAM question score </t>
  </si>
  <si>
    <t xml:space="preserve">Access Control - Staff question score </t>
  </si>
  <si>
    <t xml:space="preserve">Access Control - Customers question score </t>
  </si>
  <si>
    <t>Sum of IAM questions score</t>
  </si>
  <si>
    <t>Country where servers running applications are stored</t>
  </si>
  <si>
    <t>Index of the carbon intensity of IAM applications on premise</t>
  </si>
  <si>
    <t>Index of the carbon intensity of IAM applications overall</t>
  </si>
  <si>
    <t>Volume of logs collected daily (in TB)</t>
  </si>
  <si>
    <t>TB</t>
  </si>
  <si>
    <t>Number of internal employees</t>
  </si>
  <si>
    <t>employees</t>
  </si>
  <si>
    <t>Number of logs collected daily per internal employee</t>
  </si>
  <si>
    <t>GB/employee</t>
  </si>
  <si>
    <t>Number of logs collected daily per internal employee, weighted by the carbon ratio - on premise</t>
  </si>
  <si>
    <t>Weighted GB/employee</t>
  </si>
  <si>
    <t>Number of logs collected daily per internal employee, weighted by the carbon ratio - overall</t>
  </si>
  <si>
    <t>Number of contractor workstations per internal employee</t>
  </si>
  <si>
    <t>workstations/employee</t>
  </si>
  <si>
    <t>Manufacuring emissions</t>
  </si>
  <si>
    <t>kgCO2e</t>
  </si>
  <si>
    <t>Boavizta 2022, Statistical study</t>
  </si>
  <si>
    <t xml:space="preserve">Average lifetime of PCs </t>
  </si>
  <si>
    <t>Average value for laptop, Boavizta</t>
  </si>
  <si>
    <t>Yearly manufacuring emissions</t>
  </si>
  <si>
    <t>kgCO2e/year</t>
  </si>
  <si>
    <t xml:space="preserve">Yearly consumption </t>
  </si>
  <si>
    <t>kWh/year</t>
  </si>
  <si>
    <t>Carbon intensity of the electricity mix</t>
  </si>
  <si>
    <t xml:space="preserve">Yearly utilisation emissions </t>
  </si>
  <si>
    <t>Yearly emissions for 1 workstation</t>
  </si>
  <si>
    <t>kgCO2e/year.workstation/employee</t>
  </si>
  <si>
    <t>Category</t>
  </si>
  <si>
    <t>Possible answers</t>
  </si>
  <si>
    <t>Have you proactively implemented any generic Green IT measures in your cybersecurity scope?</t>
  </si>
  <si>
    <t xml:space="preserve">Do you incorporate sustainability into your day-to-day risk analysis? </t>
  </si>
  <si>
    <t xml:space="preserve">Do you continously monitor greenhouse gases emissions related to cybersecurity activities? </t>
  </si>
  <si>
    <t>General Information</t>
  </si>
  <si>
    <t xml:space="preserve">How many people are employed in your organisation? </t>
  </si>
  <si>
    <t>NA</t>
  </si>
  <si>
    <t>Which country has your largest operations?</t>
  </si>
  <si>
    <t>Are you predominantly cloud-based or on premise?</t>
  </si>
  <si>
    <t>What is the average lifespan of your on-premise servers ?</t>
  </si>
  <si>
    <t>In which countries are your actively used servers located ?</t>
  </si>
  <si>
    <t xml:space="preserve">What is the percentage of applications that are duplicated for resilience purposes? </t>
  </si>
  <si>
    <t>&gt;90%</t>
  </si>
  <si>
    <t>In which country are most of your redundant assets hosted?</t>
  </si>
  <si>
    <t>Do all entities (or equivalent) in your organisation use the same tool for Identity Governance and Administration?</t>
  </si>
  <si>
    <t>Do all entities (or equivalent) in your organisation use the same tool for Priviledged Access Management ?</t>
  </si>
  <si>
    <t>Do all entities (or equivalent) in your organisation use the same tool for Access Contol for staff?</t>
  </si>
  <si>
    <t>Do all entities (or equivalent) in your organisation use the same tool for Access Contol for customers and partner organisations?</t>
  </si>
  <si>
    <t>What is the quantity of logs generated daily? (in TB)</t>
  </si>
  <si>
    <t>How many contractors do you have globally?</t>
  </si>
  <si>
    <t>What is the share of contractors that are provided with dedicated laptops? (approximation, in %)</t>
  </si>
  <si>
    <t>1-2 threashold</t>
  </si>
  <si>
    <t>2-3 threashold</t>
  </si>
  <si>
    <t>3-4 threashold</t>
  </si>
  <si>
    <t>Consolidated unit</t>
  </si>
  <si>
    <r>
      <t>Countries</t>
    </r>
    <r>
      <rPr>
        <i/>
        <sz val="9"/>
        <color theme="0"/>
        <rFont val="Calibri"/>
        <family val="2"/>
        <scheme val="minor"/>
      </rPr>
      <t xml:space="preserve">
(used for lists in the survey tab)</t>
    </r>
  </si>
  <si>
    <t>kgCO2e / kWh</t>
  </si>
  <si>
    <t>Source : ADEME</t>
  </si>
  <si>
    <t>Albania</t>
  </si>
  <si>
    <t>Algeria</t>
  </si>
  <si>
    <t>Angola</t>
  </si>
  <si>
    <t>Argentina</t>
  </si>
  <si>
    <t>Armenia</t>
  </si>
  <si>
    <t>Australia</t>
  </si>
  <si>
    <t>Austria</t>
  </si>
  <si>
    <t>Azerbaijan</t>
  </si>
  <si>
    <t>Bahrain</t>
  </si>
  <si>
    <t>Bangladesh</t>
  </si>
  <si>
    <t>Belarus</t>
  </si>
  <si>
    <t>Belgium</t>
  </si>
  <si>
    <t>Benin</t>
  </si>
  <si>
    <t>Bolivia</t>
  </si>
  <si>
    <t>Bosnia and Herzegovina</t>
  </si>
  <si>
    <t>Botswana</t>
  </si>
  <si>
    <t>Brazil</t>
  </si>
  <si>
    <t>Brunei Darussalam</t>
  </si>
  <si>
    <t>Bulgaria</t>
  </si>
  <si>
    <t>Cambodia</t>
  </si>
  <si>
    <t>Cameroon</t>
  </si>
  <si>
    <t>Canada</t>
  </si>
  <si>
    <t>Chile</t>
  </si>
  <si>
    <t>China</t>
  </si>
  <si>
    <t>Colombia</t>
  </si>
  <si>
    <t>Congo</t>
  </si>
  <si>
    <t>Costa Rica</t>
  </si>
  <si>
    <t>Croatia</t>
  </si>
  <si>
    <t>Cuba</t>
  </si>
  <si>
    <t>Cyprus</t>
  </si>
  <si>
    <t>Czech Republic</t>
  </si>
  <si>
    <t>Democratic Republic of the Congo</t>
  </si>
  <si>
    <t>Denmark</t>
  </si>
  <si>
    <t>Dominican Republic</t>
  </si>
  <si>
    <t>Ecuador</t>
  </si>
  <si>
    <t>Egypt</t>
  </si>
  <si>
    <t>El Salvador</t>
  </si>
  <si>
    <t>Eritrea</t>
  </si>
  <si>
    <t>Estonia</t>
  </si>
  <si>
    <t>Ethiopia</t>
  </si>
  <si>
    <t>Finland</t>
  </si>
  <si>
    <t>Gabon</t>
  </si>
  <si>
    <t>Georgia</t>
  </si>
  <si>
    <t>Germany</t>
  </si>
  <si>
    <t>Ghana</t>
  </si>
  <si>
    <t>Gibraltar</t>
  </si>
  <si>
    <t>Greece</t>
  </si>
  <si>
    <t>Guatemala</t>
  </si>
  <si>
    <t>Haiti</t>
  </si>
  <si>
    <t>Honduras</t>
  </si>
  <si>
    <t>Hungary</t>
  </si>
  <si>
    <t>Iceland</t>
  </si>
  <si>
    <t>India</t>
  </si>
  <si>
    <t>Indonesia</t>
  </si>
  <si>
    <t>Iraq</t>
  </si>
  <si>
    <t>Ireland</t>
  </si>
  <si>
    <t>Israel</t>
  </si>
  <si>
    <t>Italy</t>
  </si>
  <si>
    <t>Ivory Coast</t>
  </si>
  <si>
    <t>Jamaica</t>
  </si>
  <si>
    <t>Japan</t>
  </si>
  <si>
    <t>Jordan</t>
  </si>
  <si>
    <t>Kazakhstan</t>
  </si>
  <si>
    <t>Kenya</t>
  </si>
  <si>
    <t>Kosovo</t>
  </si>
  <si>
    <t>Kuwait</t>
  </si>
  <si>
    <t>Kyrgyzstan</t>
  </si>
  <si>
    <t>Latvia</t>
  </si>
  <si>
    <t>Lebanon</t>
  </si>
  <si>
    <t>Libya</t>
  </si>
  <si>
    <t>Lithuania</t>
  </si>
  <si>
    <t>Luxembourg</t>
  </si>
  <si>
    <t>Macedonia</t>
  </si>
  <si>
    <t>Malaysia</t>
  </si>
  <si>
    <t>Malta</t>
  </si>
  <si>
    <t>Mexico</t>
  </si>
  <si>
    <t>Moldova</t>
  </si>
  <si>
    <t>Mongolia</t>
  </si>
  <si>
    <t>Montenegro</t>
  </si>
  <si>
    <t>Morocco</t>
  </si>
  <si>
    <t>Mozambique</t>
  </si>
  <si>
    <t>Myanmar (Burma)</t>
  </si>
  <si>
    <t>Namibia</t>
  </si>
  <si>
    <t>Nepal</t>
  </si>
  <si>
    <t>Netherlands</t>
  </si>
  <si>
    <t>Netherlands Antilles</t>
  </si>
  <si>
    <t>New Zealand</t>
  </si>
  <si>
    <t>Nicaragua</t>
  </si>
  <si>
    <t>Nigeria</t>
  </si>
  <si>
    <t>North Korea</t>
  </si>
  <si>
    <t>Norway</t>
  </si>
  <si>
    <t>Oman</t>
  </si>
  <si>
    <t>Pakistan</t>
  </si>
  <si>
    <t>Panama</t>
  </si>
  <si>
    <t>Paraguay</t>
  </si>
  <si>
    <t>Peru</t>
  </si>
  <si>
    <t>Philippines</t>
  </si>
  <si>
    <t>Poland</t>
  </si>
  <si>
    <t>Portugal</t>
  </si>
  <si>
    <t>Qatar</t>
  </si>
  <si>
    <t>Romania</t>
  </si>
  <si>
    <t>Russia</t>
  </si>
  <si>
    <t>Saudi Arabia</t>
  </si>
  <si>
    <t>Senegal</t>
  </si>
  <si>
    <t>Serbia</t>
  </si>
  <si>
    <t>Singapore</t>
  </si>
  <si>
    <t>Slovakia</t>
  </si>
  <si>
    <t>Slovenia</t>
  </si>
  <si>
    <t>South Africa</t>
  </si>
  <si>
    <t>South Korea</t>
  </si>
  <si>
    <t>Spain</t>
  </si>
  <si>
    <t>Sri Lanka</t>
  </si>
  <si>
    <t>Sudan</t>
  </si>
  <si>
    <t>Sweden</t>
  </si>
  <si>
    <t>Switzerland</t>
  </si>
  <si>
    <t>Syria</t>
  </si>
  <si>
    <t>Taiwan</t>
  </si>
  <si>
    <t>Tajikistan</t>
  </si>
  <si>
    <t>Tanzania</t>
  </si>
  <si>
    <t>Thailand</t>
  </si>
  <si>
    <t>Togo</t>
  </si>
  <si>
    <t>Trinidad and Tobago</t>
  </si>
  <si>
    <t>Tunisia</t>
  </si>
  <si>
    <t>Turkey</t>
  </si>
  <si>
    <t>Turkmenistan</t>
  </si>
  <si>
    <t>Ukraine</t>
  </si>
  <si>
    <t>United Arab Emirates</t>
  </si>
  <si>
    <t>United Kingdom</t>
  </si>
  <si>
    <t>Uruguay</t>
  </si>
  <si>
    <t>Uzbekistan</t>
  </si>
  <si>
    <t>Venezuela</t>
  </si>
  <si>
    <t>Vietnam</t>
  </si>
  <si>
    <t>Yemen</t>
  </si>
  <si>
    <t>Zambia</t>
  </si>
  <si>
    <t>Zimbabwe</t>
  </si>
  <si>
    <t>N/A</t>
  </si>
  <si>
    <t>Catégorie</t>
  </si>
  <si>
    <t>Recommandations</t>
  </si>
  <si>
    <t>Mesures génériques en matière de Green IT</t>
  </si>
  <si>
    <t>La durabilité dans votre analyse quotidienne des risques</t>
  </si>
  <si>
    <t>Surveillance des émissions de gaz à effet de serre</t>
  </si>
  <si>
    <t xml:space="preserve">Parties prenantes externes </t>
  </si>
  <si>
    <r>
      <t xml:space="preserve">Questionnaire Cyber Sustainability
</t>
    </r>
    <r>
      <rPr>
        <b/>
        <sz val="22"/>
        <color rgb="FF404040"/>
        <rFont val="Tahoma"/>
        <family val="2"/>
      </rPr>
      <t>Introduction</t>
    </r>
  </si>
  <si>
    <t>Onglet "Questionnaire"</t>
  </si>
  <si>
    <t>Avez-vous mis en œuvre de manière proactive des mesures génériques de Green IT dans le cadre de votre cybersécurité ?</t>
  </si>
  <si>
    <r>
      <t xml:space="preserve">Quelle est la durée de vie moyenne de vos serveurs </t>
    </r>
    <r>
      <rPr>
        <i/>
        <sz val="11"/>
        <color theme="0"/>
        <rFont val="Tahoma"/>
        <family val="2"/>
      </rPr>
      <t>on-premise</t>
    </r>
    <r>
      <rPr>
        <sz val="11"/>
        <color theme="0"/>
        <rFont val="Tahoma"/>
        <family val="2"/>
      </rPr>
      <t xml:space="preserve"> ?</t>
    </r>
  </si>
  <si>
    <r>
      <t xml:space="preserve">Dans quel pays vos serveurs </t>
    </r>
    <r>
      <rPr>
        <i/>
        <sz val="11"/>
        <color theme="0"/>
        <rFont val="Tahoma"/>
        <family val="2"/>
      </rPr>
      <t>on-premise</t>
    </r>
    <r>
      <rPr>
        <sz val="11"/>
        <color theme="0"/>
        <rFont val="Tahoma"/>
        <family val="2"/>
      </rPr>
      <t xml:space="preserve"> sont-ils principalement situés ?</t>
    </r>
  </si>
  <si>
    <t>Questionnaire Cyber Sustainability</t>
  </si>
  <si>
    <r>
      <t xml:space="preserve">
</t>
    </r>
    <r>
      <rPr>
        <b/>
        <sz val="28"/>
        <color rgb="FF481F67"/>
        <rFont val="Tahoma"/>
        <family val="2"/>
      </rPr>
      <t xml:space="preserve">Questionnaire Cyber Sustainability
</t>
    </r>
    <r>
      <rPr>
        <b/>
        <sz val="22"/>
        <color rgb="FF481F67"/>
        <rFont val="Tahoma"/>
        <family val="2"/>
      </rPr>
      <t xml:space="preserve">
</t>
    </r>
    <r>
      <rPr>
        <b/>
        <sz val="22"/>
        <color rgb="FF3A3838"/>
        <rFont val="Tahoma"/>
        <family val="2"/>
      </rPr>
      <t>Résultats</t>
    </r>
  </si>
  <si>
    <r>
      <t xml:space="preserve">Questionnaire Cyber Sustainability
</t>
    </r>
    <r>
      <rPr>
        <b/>
        <sz val="20"/>
        <color rgb="FF3A3838"/>
        <rFont val="Tahoma"/>
        <family val="2"/>
      </rPr>
      <t>Comment répondre au questionnaire</t>
    </r>
  </si>
  <si>
    <t>Cet onglet comprend des instructions sur la manière de répondre au questionnaire et de lire les résultats.</t>
  </si>
  <si>
    <r>
      <t>Dans l'onglet "</t>
    </r>
    <r>
      <rPr>
        <b/>
        <sz val="12"/>
        <color rgb="FF481F67"/>
        <rFont val="Tahoma"/>
        <family val="2"/>
      </rPr>
      <t>Questionnaire</t>
    </r>
    <r>
      <rPr>
        <sz val="12"/>
        <color theme="1"/>
        <rFont val="Tahoma"/>
        <family val="2"/>
      </rPr>
      <t>", vous trouverez une liste de 18 questions réparties en 6 catégories :</t>
    </r>
  </si>
  <si>
    <t>Résilience</t>
  </si>
  <si>
    <r>
      <t>L'onglet "</t>
    </r>
    <r>
      <rPr>
        <b/>
        <sz val="12"/>
        <color rgb="FF000000"/>
        <rFont val="Tahoma"/>
        <family val="2"/>
      </rPr>
      <t>Résultats</t>
    </r>
    <r>
      <rPr>
        <sz val="12"/>
        <color rgb="FF000000"/>
        <rFont val="Tahoma"/>
        <family val="2"/>
      </rPr>
      <t xml:space="preserve">" vous donne une </t>
    </r>
    <r>
      <rPr>
        <b/>
        <sz val="12"/>
        <color rgb="FF000000"/>
        <rFont val="Tahoma"/>
        <family val="2"/>
      </rPr>
      <t>note globale de maturité</t>
    </r>
    <r>
      <rPr>
        <sz val="12"/>
        <color rgb="FF000000"/>
        <rFont val="Tahoma"/>
        <family val="2"/>
      </rPr>
      <t xml:space="preserve"> et plusieurs </t>
    </r>
    <r>
      <rPr>
        <b/>
        <sz val="12"/>
        <color rgb="FF000000"/>
        <rFont val="Tahoma"/>
        <family val="2"/>
      </rPr>
      <t>notes sur 4</t>
    </r>
    <r>
      <rPr>
        <sz val="12"/>
        <color rgb="FF000000"/>
        <rFont val="Tahoma"/>
        <family val="2"/>
      </rPr>
      <t xml:space="preserve"> pour chaque thème.
</t>
    </r>
    <r>
      <rPr>
        <b/>
        <sz val="12"/>
        <color rgb="FF000000"/>
        <rFont val="Tahoma"/>
        <family val="2"/>
      </rPr>
      <t xml:space="preserve">Plus la note est élevée, plus vos pratiques sont écologiques. 
</t>
    </r>
    <r>
      <rPr>
        <sz val="12"/>
        <color rgb="FF000000"/>
        <rFont val="Tahoma"/>
        <family val="2"/>
      </rPr>
      <t xml:space="preserve">
En plus des notes, selon votre score, le questionnaire fournit également une </t>
    </r>
    <r>
      <rPr>
        <b/>
        <sz val="12"/>
        <color rgb="FF000000"/>
        <rFont val="Tahoma"/>
        <family val="2"/>
      </rPr>
      <t xml:space="preserve">liste de recommandations </t>
    </r>
    <r>
      <rPr>
        <sz val="12"/>
        <color rgb="FF000000"/>
        <rFont val="Tahoma"/>
        <family val="2"/>
      </rPr>
      <t xml:space="preserve">sur la manière de </t>
    </r>
    <r>
      <rPr>
        <b/>
        <sz val="12"/>
        <color rgb="FF000000"/>
        <rFont val="Tahoma"/>
        <family val="2"/>
      </rPr>
      <t>réduire les émissions</t>
    </r>
    <r>
      <rPr>
        <sz val="12"/>
        <color rgb="FF000000"/>
        <rFont val="Tahoma"/>
        <family val="2"/>
      </rPr>
      <t xml:space="preserve"> pour chaque catégorie, ainsi que des mesures supplémentaires que vous pouvez prendre pour réduire davantage votre empreinte carbone. Les actions de réduction des émissions doivent être </t>
    </r>
    <r>
      <rPr>
        <b/>
        <sz val="12"/>
        <color rgb="FF000000"/>
        <rFont val="Tahoma"/>
        <family val="2"/>
      </rPr>
      <t xml:space="preserve">adaptées au contexte et au niveau de risque de l'organisation.
</t>
    </r>
    <r>
      <rPr>
        <sz val="12"/>
        <color rgb="FF000000"/>
        <rFont val="Tahoma"/>
        <family val="2"/>
      </rPr>
      <t xml:space="preserve">
 Veuillez noter que les scores obtenus sont une </t>
    </r>
    <r>
      <rPr>
        <b/>
        <sz val="12"/>
        <color rgb="FF000000"/>
        <rFont val="Tahoma"/>
        <family val="2"/>
      </rPr>
      <t xml:space="preserve">estimation </t>
    </r>
    <r>
      <rPr>
        <sz val="12"/>
        <color rgb="FF000000"/>
        <rFont val="Tahoma"/>
        <family val="2"/>
      </rPr>
      <t>et servent de point de départ à votre évaluation, en vous permettant d'</t>
    </r>
    <r>
      <rPr>
        <b/>
        <sz val="12"/>
        <color rgb="FF000000"/>
        <rFont val="Tahoma"/>
        <family val="2"/>
      </rPr>
      <t xml:space="preserve">identifier les domaines dans lesquels vous pouvez prendre des actions concrètes pour diminuer l'impact environnemental. </t>
    </r>
    <r>
      <rPr>
        <sz val="12"/>
        <color rgb="FF000000"/>
        <rFont val="Tahoma"/>
        <family val="2"/>
      </rPr>
      <t xml:space="preserve">Une </t>
    </r>
    <r>
      <rPr>
        <b/>
        <sz val="12"/>
        <color rgb="FF000000"/>
        <rFont val="Tahoma"/>
        <family val="2"/>
      </rPr>
      <t>étude approfondie</t>
    </r>
    <r>
      <rPr>
        <sz val="12"/>
        <color rgb="FF000000"/>
        <rFont val="Tahoma"/>
        <family val="2"/>
      </rPr>
      <t xml:space="preserve"> est nécessaire pour calculer les émissions précises et créer un plan d'action sur mesure.</t>
    </r>
  </si>
  <si>
    <r>
      <t>L'onglet "</t>
    </r>
    <r>
      <rPr>
        <b/>
        <sz val="12"/>
        <color rgb="FF000000"/>
        <rFont val="Tahoma"/>
        <family val="2"/>
      </rPr>
      <t>Aide</t>
    </r>
    <r>
      <rPr>
        <sz val="12"/>
        <color rgb="FF000000"/>
        <rFont val="Tahoma"/>
        <family val="2"/>
      </rPr>
      <t xml:space="preserve">" donne des </t>
    </r>
    <r>
      <rPr>
        <b/>
        <sz val="12"/>
        <color rgb="FF000000"/>
        <rFont val="Tahoma"/>
        <family val="2"/>
      </rPr>
      <t xml:space="preserve">instructions </t>
    </r>
    <r>
      <rPr>
        <sz val="12"/>
        <color rgb="FF000000"/>
        <rFont val="Tahoma"/>
        <family val="2"/>
      </rPr>
      <t xml:space="preserve">sur la </t>
    </r>
    <r>
      <rPr>
        <b/>
        <sz val="12"/>
        <color rgb="FF000000"/>
        <rFont val="Tahoma"/>
        <family val="2"/>
      </rPr>
      <t>manière de remplir le questionnaire</t>
    </r>
    <r>
      <rPr>
        <sz val="12"/>
        <color rgb="FF000000"/>
        <rFont val="Tahoma"/>
        <family val="2"/>
      </rPr>
      <t xml:space="preserve"> et de </t>
    </r>
    <r>
      <rPr>
        <b/>
        <sz val="12"/>
        <color rgb="FF000000"/>
        <rFont val="Tahoma"/>
        <family val="2"/>
      </rPr>
      <t>lire les résultats</t>
    </r>
    <r>
      <rPr>
        <sz val="12"/>
        <color rgb="FF000000"/>
        <rFont val="Tahoma"/>
        <family val="2"/>
      </rPr>
      <t xml:space="preserve">.
 Vous trouverez des </t>
    </r>
    <r>
      <rPr>
        <b/>
        <sz val="12"/>
        <color rgb="FF000000"/>
        <rFont val="Tahoma"/>
        <family val="2"/>
      </rPr>
      <t xml:space="preserve">explications </t>
    </r>
    <r>
      <rPr>
        <sz val="12"/>
        <color rgb="FF000000"/>
        <rFont val="Tahoma"/>
        <family val="2"/>
      </rPr>
      <t xml:space="preserve">sur les </t>
    </r>
    <r>
      <rPr>
        <b/>
        <sz val="12"/>
        <color rgb="FF000000"/>
        <rFont val="Tahoma"/>
        <family val="2"/>
      </rPr>
      <t>questions</t>
    </r>
    <r>
      <rPr>
        <sz val="12"/>
        <color rgb="FF000000"/>
        <rFont val="Tahoma"/>
        <family val="2"/>
      </rPr>
      <t xml:space="preserve">, sur les </t>
    </r>
    <r>
      <rPr>
        <b/>
        <sz val="12"/>
        <color rgb="FF000000"/>
        <rFont val="Tahoma"/>
        <family val="2"/>
      </rPr>
      <t>raisons pour lesquelles elles sont prises en compte en matière d'impact environnemental</t>
    </r>
    <r>
      <rPr>
        <sz val="12"/>
        <color rgb="FF000000"/>
        <rFont val="Tahoma"/>
        <family val="2"/>
      </rPr>
      <t>, ainsi que la</t>
    </r>
    <r>
      <rPr>
        <b/>
        <sz val="12"/>
        <color rgb="FF000000"/>
        <rFont val="Tahoma"/>
        <family val="2"/>
      </rPr>
      <t xml:space="preserve"> signification des résultats pour votre organisation</t>
    </r>
    <r>
      <rPr>
        <sz val="12"/>
        <color rgb="FF000000"/>
        <rFont val="Tahoma"/>
        <family val="2"/>
      </rPr>
      <t>.</t>
    </r>
  </si>
  <si>
    <t>Veuillez noter : 
Les onglets de calcul contenant les formules de calcul des scores sont cachés afin d'éviter toute mauvaise manipulation, et ne doivent pas être modifiés, car ils risqueraient de casser l'onglet des résultats et de fournir des scores inexacts.</t>
  </si>
  <si>
    <r>
      <t xml:space="preserve">Avez-vous mis en œuvre de manière proactive des mesures </t>
    </r>
    <r>
      <rPr>
        <i/>
        <sz val="11"/>
        <color theme="0"/>
        <rFont val="Tahoma"/>
        <family val="2"/>
      </rPr>
      <t>Green IT</t>
    </r>
    <r>
      <rPr>
        <sz val="11"/>
        <color theme="0"/>
        <rFont val="Tahoma"/>
        <family val="2"/>
      </rPr>
      <t xml:space="preserve"> génériques sur le périmètre cyber ?</t>
    </r>
  </si>
  <si>
    <t>Intégrez-vous des critères environnementaux dans votre analyse de risques ?</t>
  </si>
  <si>
    <t>Mesurez-vous en continu les émissions de gaz à effet de serre liées aux activités de cybersécurité ?</t>
  </si>
  <si>
    <t>Avez-vous déjà discuté de l'impact environnemental avec des parties prenantes externes, telles que des fournisseurs de logiciels ?</t>
  </si>
  <si>
    <r>
      <t xml:space="preserve">Êtes-vous principalement basé sur le Cloud ou </t>
    </r>
    <r>
      <rPr>
        <i/>
        <sz val="11"/>
        <color theme="0"/>
        <rFont val="Tahoma"/>
        <family val="2"/>
      </rPr>
      <t>on-premise</t>
    </r>
    <r>
      <rPr>
        <sz val="11"/>
        <color theme="0"/>
        <rFont val="Tahoma"/>
        <family val="2"/>
      </rPr>
      <t xml:space="preserve"> ?</t>
    </r>
  </si>
  <si>
    <t>Quel est le pourcentage d'applications dupliquées à des fins de résilience ?</t>
  </si>
  <si>
    <t>Dans quel pays la plupart de vos actifs dupliqués sont-ils hébergés ?</t>
  </si>
  <si>
    <t>Toutes les entités (ou équivalents) de votre organisation utilisent-elles le même outil pour le contrôle d'accès des clients/partenaires ?</t>
  </si>
  <si>
    <t>Combien de prestataires employez-vous dans le monde ?</t>
  </si>
  <si>
    <t>Quelle est la part des prestataires qui disposent de postes de travail dédiés (approximation, en %) ?</t>
  </si>
  <si>
    <t>Score de maturité globale</t>
  </si>
  <si>
    <r>
      <t xml:space="preserve">L'étape suivante consiste à présenter et à discuter de ces résultats avec votre direction afin de déterminer les actions de suivi, qu'il s'agisse d'une évaluation approfondie ou de plans de remédiation. 
Voici quelques recommandations générales. 
</t>
    </r>
    <r>
      <rPr>
        <b/>
        <sz val="14"/>
        <color theme="1"/>
        <rFont val="Tahoma"/>
        <family val="2"/>
      </rPr>
      <t xml:space="preserve">
</t>
    </r>
    <r>
      <rPr>
        <b/>
        <i/>
        <sz val="14"/>
        <color theme="1"/>
        <rFont val="Tahoma"/>
        <family val="2"/>
      </rPr>
      <t xml:space="preserve">Chaque organisation doit choisir les actions les plus pertinentes en fonction de son </t>
    </r>
    <r>
      <rPr>
        <b/>
        <i/>
        <sz val="14"/>
        <color rgb="FF481F67"/>
        <rFont val="Tahoma"/>
        <family val="2"/>
      </rPr>
      <t>contexte</t>
    </r>
    <r>
      <rPr>
        <b/>
        <i/>
        <sz val="14"/>
        <color theme="1"/>
        <rFont val="Tahoma"/>
        <family val="2"/>
      </rPr>
      <t xml:space="preserve"> et de son </t>
    </r>
    <r>
      <rPr>
        <b/>
        <i/>
        <sz val="14"/>
        <color rgb="FF481F67"/>
        <rFont val="Tahoma"/>
        <family val="2"/>
      </rPr>
      <t>niveau de risque.</t>
    </r>
  </si>
  <si>
    <t>Thématique</t>
  </si>
  <si>
    <t>Recommandations génériques</t>
  </si>
  <si>
    <t>Ces recommandations supplémentaires sont fondées sur vos réponses aux questions 1-4</t>
  </si>
  <si>
    <t>Question connexe</t>
  </si>
  <si>
    <r>
      <t xml:space="preserve">Recommandations
</t>
    </r>
    <r>
      <rPr>
        <sz val="14"/>
        <color rgb="FF481F67"/>
        <rFont val="Tahoma"/>
        <family val="2"/>
      </rPr>
      <t>Si vous avez répondu "</t>
    </r>
    <r>
      <rPr>
        <b/>
        <sz val="14"/>
        <color rgb="FF481F67"/>
        <rFont val="Tahoma"/>
        <family val="2"/>
      </rPr>
      <t>Non</t>
    </r>
    <r>
      <rPr>
        <sz val="14"/>
        <color rgb="FF481F67"/>
        <rFont val="Tahoma"/>
        <family val="2"/>
      </rPr>
      <t>" à l'une des questions, vous trouverez ci-dessous quelques actions à entreprendre. Si vous avez répondu "</t>
    </r>
    <r>
      <rPr>
        <b/>
        <sz val="14"/>
        <color rgb="FF481F67"/>
        <rFont val="Tahoma"/>
        <family val="2"/>
      </rPr>
      <t>Oui</t>
    </r>
    <r>
      <rPr>
        <sz val="14"/>
        <color rgb="FF481F67"/>
        <rFont val="Tahoma"/>
        <family val="2"/>
      </rPr>
      <t>", voici quelques recommandations supplémentaires que vous pouvez consulter</t>
    </r>
  </si>
  <si>
    <r>
      <rPr>
        <b/>
        <sz val="12"/>
        <color rgb="FF000000"/>
        <rFont val="Tahoma"/>
        <family val="2"/>
      </rPr>
      <t xml:space="preserve">Objectif :
</t>
    </r>
    <r>
      <rPr>
        <sz val="12"/>
        <color rgb="FF000000"/>
        <rFont val="Tahoma"/>
        <family val="2"/>
      </rPr>
      <t>Les questions de cette catégorie visent à identifier la maturité de l'approche et des pratiques génériques adoptées par votre organisation en matière d'impact environnemental.
Les réponses à ces questions contribuent à votre score de maturité globale et nous aident à fournir des bonnes pratiques supplémentaires pour réduire l'empreinte carbone de votre organisation en matière de cybersécurité, quel que soit l'état d'avancement de votre démarche de développement durable. 
Ces pratiques peuvent être appliquées quels que soient le type d'organisation et la taille de l'organisation.</t>
    </r>
  </si>
  <si>
    <r>
      <rPr>
        <b/>
        <sz val="12"/>
        <color rgb="FF000000"/>
        <rFont val="Tahoma"/>
        <family val="2"/>
      </rPr>
      <t xml:space="preserve">Objectif :
</t>
    </r>
    <r>
      <rPr>
        <sz val="12"/>
        <color rgb="FF000000"/>
        <rFont val="Tahoma"/>
        <family val="2"/>
      </rPr>
      <t>Cette catégorie nous permet de jeter les bases de votre analyse d'impact environnemental. 
Les notes attribuées à la fin dépendront à la fois de vos activités de cybersécurité et de vos informations organisationnelles génériques. Cela vous un score adapté à la taille de vos opérations.</t>
    </r>
  </si>
  <si>
    <r>
      <rPr>
        <b/>
        <sz val="12"/>
        <color rgb="FF000000"/>
        <rFont val="Tahoma"/>
        <family val="2"/>
      </rPr>
      <t xml:space="preserve">Comment répondre :
</t>
    </r>
    <r>
      <rPr>
        <sz val="12"/>
        <color rgb="FF000000"/>
        <rFont val="Tahoma"/>
        <family val="2"/>
      </rPr>
      <t xml:space="preserve">
Veuillez noter que votre score dépendra de ces informations, donc soyez aussi précis que possible.
Pour répondre à la première question, veuillez entrer un nombre entier dans le champ de réponse. Pour les autres questions, choisissez une option dans la liste déroulante et ne tapez pas la réponse.</t>
    </r>
  </si>
  <si>
    <r>
      <rPr>
        <b/>
        <sz val="12"/>
        <color rgb="FF000000"/>
        <rFont val="Tahoma"/>
        <family val="2"/>
      </rPr>
      <t xml:space="preserve">Objectif :
</t>
    </r>
    <r>
      <rPr>
        <sz val="12"/>
        <color rgb="FF000000"/>
        <rFont val="Tahoma"/>
        <family val="2"/>
      </rPr>
      <t>Les questions de cette catégorie visent à identifier la quantité d'actifs, tels que les applications, qui sont dupliqués à des fins de résilience. Tous les pays énumérés dans les options ont des valeurs d'émission de GES par kWh qui varient. Par conséquent, l'emplacement géographique de ces actifs redondants est également un facteur très important pour les émissions de gaz à effet de serre.</t>
    </r>
  </si>
  <si>
    <r>
      <rPr>
        <b/>
        <sz val="12"/>
        <color rgb="FF000000"/>
        <rFont val="Tahoma"/>
        <family val="2"/>
      </rPr>
      <t xml:space="preserve">Objectif : 
</t>
    </r>
    <r>
      <rPr>
        <sz val="12"/>
        <color rgb="FF000000"/>
        <rFont val="Tahoma"/>
        <family val="2"/>
      </rPr>
      <t>Les questions de cette catégorie visent à identifier le degré d'homogénéité de vos solutions IAM au sein de votre organisation (Groupe et toutes les entités).</t>
    </r>
  </si>
  <si>
    <r>
      <rPr>
        <b/>
        <sz val="12"/>
        <color rgb="FF000000"/>
        <rFont val="Tahoma"/>
        <family val="2"/>
      </rPr>
      <t xml:space="preserve">Comment répondre :
</t>
    </r>
    <r>
      <rPr>
        <sz val="12"/>
        <color rgb="FF000000"/>
        <rFont val="Tahoma"/>
        <family val="2"/>
      </rPr>
      <t>Cette catégorie comporte 1 question.
Pour répondre, tapez un nombre dans le champ de réponse.</t>
    </r>
  </si>
  <si>
    <r>
      <rPr>
        <b/>
        <sz val="12"/>
        <color rgb="FF000000"/>
        <rFont val="Tahoma"/>
        <family val="2"/>
      </rPr>
      <t xml:space="preserve">Comment répondre :
</t>
    </r>
    <r>
      <rPr>
        <sz val="12"/>
        <color rgb="FF000000"/>
        <rFont val="Tahoma"/>
        <family val="2"/>
      </rPr>
      <t>Cette catégorie comporte 2 questions.
Pour les deux questions, veuillez taper un nombre dans le champ de réponse.</t>
    </r>
  </si>
  <si>
    <t>Oui</t>
  </si>
  <si>
    <t>Non</t>
  </si>
  <si>
    <t>Veuillez saisir la réponse</t>
  </si>
  <si>
    <t>Pays</t>
  </si>
  <si>
    <r>
      <t xml:space="preserve">Entièrement/presque entièrement </t>
    </r>
    <r>
      <rPr>
        <i/>
        <sz val="11"/>
        <rFont val="Calibri"/>
        <family val="2"/>
        <scheme val="minor"/>
      </rPr>
      <t>on premise</t>
    </r>
  </si>
  <si>
    <r>
      <t xml:space="preserve">Majoritairement </t>
    </r>
    <r>
      <rPr>
        <i/>
        <sz val="11"/>
        <rFont val="Calibri"/>
        <family val="2"/>
        <scheme val="minor"/>
      </rPr>
      <t>on premise</t>
    </r>
  </si>
  <si>
    <t>Répartition à peu près égale</t>
  </si>
  <si>
    <t>Majoritairement dans le Cloud</t>
  </si>
  <si>
    <t>Entièrement/presque entièrement dans le Cloud</t>
  </si>
  <si>
    <t>&lt;3 ans</t>
  </si>
  <si>
    <t>4 ans</t>
  </si>
  <si>
    <t>5 ans</t>
  </si>
  <si>
    <t>&gt;6 ans</t>
  </si>
  <si>
    <t>N/A - Entièrement dans le Cloud</t>
  </si>
  <si>
    <t>40% à 70%</t>
  </si>
  <si>
    <t>70% à 90%</t>
  </si>
  <si>
    <t>• Fournir à autant de prestataires que possible une VDI, plutôt qu'un poste de travail dédié
• Ne fournir un poste de travail dédié qu'aux prestataires indépendants ou qui travaillent sur des projets critiques</t>
  </si>
  <si>
    <r>
      <rPr>
        <sz val="11"/>
        <rFont val="Calibri"/>
        <family val="2"/>
      </rPr>
      <t xml:space="preserve">• </t>
    </r>
    <r>
      <rPr>
        <sz val="11"/>
        <rFont val="Calibri"/>
        <family val="2"/>
        <scheme val="minor"/>
      </rPr>
      <t xml:space="preserve">Lancer un projet d'optimisation des capacités de redondance : ne pas tout dupliquer, revoir la confidentialité des applications, s'assurer que le démantèlement des applications est effectué correctement
</t>
    </r>
    <r>
      <rPr>
        <sz val="11"/>
        <rFont val="Calibri"/>
        <family val="2"/>
      </rPr>
      <t>•</t>
    </r>
    <r>
      <rPr>
        <sz val="11"/>
        <rFont val="Calibri"/>
        <family val="2"/>
        <scheme val="minor"/>
      </rPr>
      <t xml:space="preserve"> Optimiser les sauvegardes : réduire la durée de conservation, minimiser le nombre de sauvegardes, optimiser les méthodes de stockage
</t>
    </r>
    <r>
      <rPr>
        <sz val="11"/>
        <rFont val="Calibri"/>
        <family val="2"/>
      </rPr>
      <t>•</t>
    </r>
    <r>
      <rPr>
        <sz val="11"/>
        <rFont val="Calibri"/>
        <family val="2"/>
        <scheme val="minor"/>
      </rPr>
      <t xml:space="preserve"> Réduire le nombre de postes de travail de secours</t>
    </r>
  </si>
  <si>
    <r>
      <rPr>
        <sz val="11"/>
        <rFont val="Calibri"/>
        <family val="2"/>
      </rPr>
      <t>• Consolider les cas d'usage sur un nombre réduit de solutions afin d'optimiser l'infrastructure et d'éviter les doublons dans plusieurs zones géographiques - ce qui accroît également la résilience et améliore l'expérience utilisateur
•</t>
    </r>
    <r>
      <rPr>
        <sz val="11"/>
        <rFont val="Calibri"/>
        <family val="2"/>
        <scheme val="minor"/>
      </rPr>
      <t xml:space="preserve"> Rationaliser les technologies et les méthodes d'authentification 
</t>
    </r>
    <r>
      <rPr>
        <sz val="11"/>
        <rFont val="Calibri"/>
        <family val="2"/>
      </rPr>
      <t>•</t>
    </r>
    <r>
      <rPr>
        <sz val="11"/>
        <rFont val="Calibri"/>
        <family val="2"/>
        <scheme val="minor"/>
      </rPr>
      <t xml:space="preserve"> Mettre en œuvre des méthodes d'authentification qui ne nécessitent pas d'équipement physique</t>
    </r>
  </si>
  <si>
    <r>
      <rPr>
        <sz val="11"/>
        <rFont val="Calibri"/>
        <family val="2"/>
      </rPr>
      <t>•</t>
    </r>
    <r>
      <rPr>
        <sz val="11"/>
        <rFont val="Calibri"/>
        <family val="2"/>
        <scheme val="minor"/>
      </rPr>
      <t xml:space="preserve"> Optimiser le volume des journaux collectés et stockés : réduire la verbosité, le temps de stockage et la quantité
</t>
    </r>
    <r>
      <rPr>
        <sz val="11"/>
        <rFont val="Calibri"/>
        <family val="2"/>
      </rPr>
      <t>•</t>
    </r>
    <r>
      <rPr>
        <sz val="11"/>
        <rFont val="Calibri"/>
        <family val="2"/>
        <scheme val="minor"/>
      </rPr>
      <t xml:space="preserve"> Utiliser un MSSP (Managed Security Service Provider) pour utiliser des ressources partagées avec d'autres entreprises</t>
    </r>
  </si>
  <si>
    <r>
      <rPr>
        <sz val="11"/>
        <rFont val="Calibri"/>
        <family val="2"/>
      </rPr>
      <t>•</t>
    </r>
    <r>
      <rPr>
        <sz val="11"/>
        <rFont val="Calibri"/>
        <family val="2"/>
        <scheme val="minor"/>
      </rPr>
      <t xml:space="preserve"> Optimiser le nombre d'appareils
</t>
    </r>
    <r>
      <rPr>
        <sz val="11"/>
        <rFont val="Calibri"/>
        <family val="2"/>
      </rPr>
      <t>•</t>
    </r>
    <r>
      <rPr>
        <sz val="11"/>
        <rFont val="Calibri"/>
        <family val="2"/>
        <scheme val="minor"/>
      </rPr>
      <t xml:space="preserve"> S'assurer que les logiciel sont adaptés aux besoins et utiliser les applications à leur pleine capacité
• Veiller à ce que la production de données soit adaptée aux besoins
• Sensibiliser les équipes cyber aux questions de transition écologique 
• Adopter une politique d'achat responsable pour les outils de cybersécurité</t>
    </r>
  </si>
  <si>
    <r>
      <rPr>
        <sz val="11"/>
        <rFont val="Calibri"/>
        <family val="2"/>
      </rPr>
      <t>•</t>
    </r>
    <r>
      <rPr>
        <sz val="11"/>
        <rFont val="Calibri"/>
        <family val="2"/>
        <scheme val="minor"/>
      </rPr>
      <t xml:space="preserve"> Mettre à jour la méthode d'analyse de risques pour prendre en compte l'impact environnemental 
</t>
    </r>
    <r>
      <rPr>
        <sz val="11"/>
        <rFont val="Calibri"/>
        <family val="2"/>
      </rPr>
      <t>•</t>
    </r>
    <r>
      <rPr>
        <sz val="11"/>
        <rFont val="Calibri"/>
        <family val="2"/>
        <scheme val="minor"/>
      </rPr>
      <t xml:space="preserve"> Vérifier en particulier les mesures de sécurité qui nécessitent un nombre important de terminaux, de serveurs, de puissance de calcul, d'équipements réseau et de bande passante</t>
    </r>
  </si>
  <si>
    <r>
      <rPr>
        <sz val="11"/>
        <rFont val="Calibri"/>
        <family val="2"/>
      </rPr>
      <t>•</t>
    </r>
    <r>
      <rPr>
        <sz val="11"/>
        <rFont val="Calibri"/>
        <family val="2"/>
        <scheme val="minor"/>
      </rPr>
      <t xml:space="preserve"> Piloter et surveiller les émissions de gaz à effet de serre afin de réduire l’impact environnemental, notamment grace aux approches suivantes :
</t>
    </r>
    <r>
      <rPr>
        <sz val="11"/>
        <rFont val="Calibri"/>
        <family val="2"/>
      </rPr>
      <t xml:space="preserve">     •</t>
    </r>
    <r>
      <rPr>
        <sz val="11"/>
        <rFont val="Calibri"/>
        <family val="2"/>
        <scheme val="minor"/>
      </rPr>
      <t xml:space="preserve"> Évaluation continue avec le soutien des équipes Green IT, mise en place d'indicateurs sur les émissions de gaz à effet de serre dans le tableau de bord de la cybersécurité. 
     • Évaluation ponctuelle tous les 2 ans</t>
    </r>
  </si>
  <si>
    <r>
      <rPr>
        <sz val="11"/>
        <rFont val="Calibri"/>
        <family val="2"/>
      </rPr>
      <t xml:space="preserve">• </t>
    </r>
    <r>
      <rPr>
        <sz val="11"/>
        <rFont val="Calibri"/>
        <family val="2"/>
        <scheme val="minor"/>
      </rPr>
      <t xml:space="preserve">Inviter les parties prenantes externes à contribuer à la transition afin de débloquer d'importantes possibilités de réduction des émissions :
</t>
    </r>
    <r>
      <rPr>
        <sz val="11"/>
        <rFont val="Calibri"/>
        <family val="2"/>
      </rPr>
      <t xml:space="preserve">   •</t>
    </r>
    <r>
      <rPr>
        <sz val="11"/>
        <rFont val="Calibri"/>
        <family val="2"/>
        <scheme val="minor"/>
      </rPr>
      <t xml:space="preserve"> Organismes de normalisation (NIST, ISO, etc.) : intégration de la durabilité dans les normes et standards cyber
   • Régulateurs (BCE, agences nationales de cybersécurité, etc.) : évaluation de l'impact de chaque exigence de cybersécurité afin de promouvoir les options de réglementation les moins émettrices
   • Fournisseurs de logiciels et d'équipements : garantir l'efficacité des solutions et des équipements fournis, assurer une approche durable dès la conception, par exemple en proposant des offres adaptées à des besoins plus modestes
   • Recherche académique : encourager la recherche universitaire pour mesurer l'efficacité des protocoles existants (chiffrement, authentification, etc.) et développer de nouvelles solutions cyber durables</t>
    </r>
  </si>
  <si>
    <t>Méthodologie</t>
  </si>
  <si>
    <r>
      <t xml:space="preserve">Les questions s'appliquent à </t>
    </r>
    <r>
      <rPr>
        <b/>
        <sz val="12"/>
        <color rgb="FF000000"/>
        <rFont val="Tahoma"/>
        <family val="2"/>
      </rPr>
      <t>tous les types et à toutes les tailles</t>
    </r>
    <r>
      <rPr>
        <sz val="12"/>
        <color rgb="FF000000"/>
        <rFont val="Tahoma"/>
        <family val="2"/>
      </rPr>
      <t xml:space="preserve"> d'organisations.
Les questions sont regroupées en </t>
    </r>
    <r>
      <rPr>
        <b/>
        <sz val="12"/>
        <color rgb="FF000000"/>
        <rFont val="Tahoma"/>
        <family val="2"/>
      </rPr>
      <t>6 catégories</t>
    </r>
    <r>
      <rPr>
        <sz val="12"/>
        <color rgb="FF000000"/>
        <rFont val="Tahoma"/>
        <family val="2"/>
      </rPr>
      <t xml:space="preserve">, couvrant des questions générales sur votre organisation et les activités liées à la sécurité. </t>
    </r>
  </si>
  <si>
    <r>
      <rPr>
        <b/>
        <sz val="16"/>
        <color rgb="FF481F67"/>
        <rFont val="Tahoma"/>
        <family val="2"/>
      </rPr>
      <t>Périmètre :</t>
    </r>
    <r>
      <rPr>
        <b/>
        <sz val="14"/>
        <color rgb="FF481F67"/>
        <rFont val="Tahoma"/>
        <family val="2"/>
      </rPr>
      <t xml:space="preserve">
</t>
    </r>
    <r>
      <rPr>
        <sz val="14"/>
        <color rgb="FF000000"/>
        <rFont val="Tahoma"/>
        <family val="2"/>
      </rPr>
      <t>Les émissions de gaz à effet de serre prises en compte dans le calcul de la note finale sont liées à la fabrication et à l'utilisation d'équipements et d'infrastructures informatiques pour les activités de cybersécurité (Scopes 2 et 3 de la norme ISO 14069).</t>
    </r>
  </si>
  <si>
    <r>
      <t xml:space="preserve">Cet Excel est un outil </t>
    </r>
    <r>
      <rPr>
        <b/>
        <sz val="12"/>
        <color rgb="FF000000"/>
        <rFont val="Tahoma"/>
        <family val="2"/>
      </rPr>
      <t>initial de haut niveau</t>
    </r>
    <r>
      <rPr>
        <sz val="12"/>
        <color rgb="FF000000"/>
        <rFont val="Tahoma"/>
        <family val="2"/>
      </rPr>
      <t xml:space="preserve">, destiné à être un </t>
    </r>
    <r>
      <rPr>
        <b/>
        <sz val="12"/>
        <color rgb="FF000000"/>
        <rFont val="Tahoma"/>
        <family val="2"/>
      </rPr>
      <t>point de départ</t>
    </r>
    <r>
      <rPr>
        <sz val="12"/>
        <color rgb="FF000000"/>
        <rFont val="Tahoma"/>
        <family val="2"/>
      </rPr>
      <t xml:space="preserve"> dans votre parcours en matière de transition écologique.
La méthode utilisée dans cet outil est fondée</t>
    </r>
    <r>
      <rPr>
        <b/>
        <sz val="12"/>
        <color rgb="FF000000"/>
        <rFont val="Tahoma"/>
        <family val="2"/>
      </rPr>
      <t xml:space="preserve"> sur l'étude </t>
    </r>
    <r>
      <rPr>
        <b/>
        <i/>
        <sz val="12"/>
        <color rgb="FF000000"/>
        <rFont val="Tahoma"/>
        <family val="2"/>
      </rPr>
      <t xml:space="preserve">Cyber Sustainability </t>
    </r>
    <r>
      <rPr>
        <b/>
        <sz val="12"/>
        <color rgb="FF000000"/>
        <rFont val="Tahoma"/>
        <family val="2"/>
      </rPr>
      <t>réalisée par Wavestone et le Campus Cyber</t>
    </r>
    <r>
      <rPr>
        <sz val="12"/>
        <color rgb="FF000000"/>
        <rFont val="Tahoma"/>
        <family val="2"/>
      </rPr>
      <t xml:space="preserve">. Elle sera améliorée au fil du temps, au fur et à mesure que d'autres organisations traiteront les questions d'impact environnemental de la cyber et partageront leurs principales conclusions afin d'enrichir cette méthode. Des versions améliorées de cet outil d'évaluation seront publiées à l'avenir.
</t>
    </r>
    <r>
      <rPr>
        <b/>
        <sz val="12"/>
        <color rgb="FF000000"/>
        <rFont val="Tahoma"/>
        <family val="2"/>
      </rPr>
      <t>Si vous êtes intéressé, contactez-nous à l'adresse cybersustainability@cyber4tomorrow.fr et consultez notre site web pour vous tenir au courant des nouvelles versions.</t>
    </r>
  </si>
  <si>
    <r>
      <rPr>
        <b/>
        <sz val="14"/>
        <color rgb="FF481F67"/>
        <rFont val="Tahoma"/>
        <family val="2"/>
      </rPr>
      <t xml:space="preserve">Le questionnaire Cyber Sustainability vise à fournir une vue d'ensemble de votre posture en matière de prise en compte de l'impact environnemental dans les activités de cybersécurité. 
</t>
    </r>
    <r>
      <rPr>
        <sz val="14"/>
        <color theme="1"/>
        <rFont val="Tahoma"/>
        <family val="2"/>
      </rPr>
      <t xml:space="preserve">
</t>
    </r>
    <r>
      <rPr>
        <b/>
        <sz val="14"/>
        <color rgb="FF481F67"/>
        <rFont val="Tahoma"/>
        <family val="2"/>
      </rPr>
      <t>Sur la base de vos activités génériques en matière de Cyber Sustainability, vous obtiendrez une note globale de maturité sur 4.
En fonction de la quantité estimée de gaz à effet de serre (GES) émise par vos activités de cybersécurité, vous obtiendrez une note sur 4 pour les thématiques</t>
    </r>
    <r>
      <rPr>
        <sz val="14"/>
        <color theme="1"/>
        <rFont val="Tahoma"/>
        <family val="2"/>
      </rPr>
      <t xml:space="preserve"> </t>
    </r>
    <r>
      <rPr>
        <b/>
        <sz val="14"/>
        <color rgb="FF481F67"/>
        <rFont val="Tahoma"/>
        <family val="2"/>
      </rPr>
      <t xml:space="preserve">suivantes : </t>
    </r>
    <r>
      <rPr>
        <sz val="14"/>
        <color theme="1"/>
        <rFont val="Tahoma"/>
        <family val="2"/>
      </rPr>
      <t xml:space="preserve">
Résilience
Gestion des identités et des accès
Détection et surveillance
Gestion des prestataires</t>
    </r>
    <r>
      <rPr>
        <b/>
        <sz val="14"/>
        <color rgb="FF481F67"/>
        <rFont val="Tahoma"/>
        <family val="2"/>
      </rPr>
      <t xml:space="preserve"> 
Ces catégories ont été choisies à partir des résultats de l'étude </t>
    </r>
    <r>
      <rPr>
        <b/>
        <i/>
        <sz val="14"/>
        <color rgb="FF481F67"/>
        <rFont val="Tahoma"/>
        <family val="2"/>
      </rPr>
      <t xml:space="preserve">Cyber Sustainability </t>
    </r>
    <r>
      <rPr>
        <b/>
        <sz val="14"/>
        <color rgb="FF481F67"/>
        <rFont val="Tahoma"/>
        <family val="2"/>
      </rPr>
      <t>réalisée par Wavestone et le Campus Cyber, qui a indiqué que ces 4 catégories représentent environ 70 % des émissions liées aux activités de cybersécurité.</t>
    </r>
  </si>
  <si>
    <t>Cyber Sustainability Self-Assessment Survey © 2024 by Wavestone is licensed under CC BY-NC-ND 4.0. To view a copy of this license, visit http://creativecommons.org/licenses/by-nc-nd/4.0/</t>
  </si>
  <si>
    <r>
      <t xml:space="preserve">Questionnaire Cyber Sustainability
</t>
    </r>
    <r>
      <rPr>
        <b/>
        <sz val="20"/>
        <color theme="2" tint="-0.749992370372631"/>
        <rFont val="Tahoma"/>
        <family val="2"/>
      </rPr>
      <t>Licence</t>
    </r>
  </si>
  <si>
    <t>Cliquez ici pour plus d'informations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</si>
</sst>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2"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Tahoma"/>
      <family val="2"/>
    </font>
    <font>
      <i/>
      <sz val="8"/>
      <color theme="1"/>
      <name val="Tahoma"/>
      <family val="2"/>
    </font>
    <font>
      <sz val="10"/>
      <color theme="0"/>
      <name val="Tahoma"/>
      <family val="2"/>
    </font>
    <font>
      <b/>
      <sz val="12"/>
      <color theme="1"/>
      <name val="Tahoma"/>
      <family val="2"/>
    </font>
    <font>
      <b/>
      <sz val="18"/>
      <color rgb="FF481F67"/>
      <name val="Tahoma"/>
      <family val="2"/>
    </font>
    <font>
      <b/>
      <sz val="11"/>
      <color theme="0"/>
      <name val="Calibri"/>
      <family val="2"/>
      <scheme val="minor"/>
    </font>
    <font>
      <i/>
      <sz val="9"/>
      <color theme="0"/>
      <name val="Calibri"/>
      <family val="2"/>
      <scheme val="minor"/>
    </font>
    <font>
      <sz val="11"/>
      <color theme="1"/>
      <name val="Tahoma"/>
      <family val="2"/>
    </font>
    <font>
      <sz val="11"/>
      <name val="Calibri"/>
      <family val="2"/>
      <scheme val="minor"/>
    </font>
    <font>
      <i/>
      <sz val="11"/>
      <name val="Calibri"/>
      <family val="2"/>
      <scheme val="minor"/>
    </font>
    <font>
      <sz val="12"/>
      <color theme="1"/>
      <name val="Tahoma"/>
      <family val="2"/>
    </font>
    <font>
      <b/>
      <sz val="12"/>
      <color rgb="FF481F67"/>
      <name val="Tahoma"/>
      <family val="2"/>
    </font>
    <font>
      <sz val="12"/>
      <name val="Tahoma"/>
      <family val="2"/>
    </font>
    <font>
      <sz val="12"/>
      <color rgb="FFFF0000"/>
      <name val="Tahoma"/>
      <family val="2"/>
    </font>
    <font>
      <b/>
      <sz val="12"/>
      <color theme="0"/>
      <name val="Tahoma"/>
      <family val="2"/>
    </font>
    <font>
      <b/>
      <sz val="11"/>
      <color theme="2" tint="-0.749992370372631"/>
      <name val="Tahoma"/>
      <family val="2"/>
    </font>
    <font>
      <b/>
      <sz val="16"/>
      <color theme="1"/>
      <name val="Tahoma"/>
      <family val="2"/>
    </font>
    <font>
      <sz val="8"/>
      <name val="Calibri"/>
      <family val="2"/>
      <scheme val="minor"/>
    </font>
    <font>
      <sz val="11"/>
      <color theme="1"/>
      <name val="Calibri"/>
      <family val="2"/>
      <scheme val="minor"/>
    </font>
    <font>
      <b/>
      <sz val="14"/>
      <color theme="1"/>
      <name val="Tahoma"/>
      <family val="2"/>
    </font>
    <font>
      <b/>
      <sz val="11"/>
      <color rgb="FF7030A0"/>
      <name val="Calibri"/>
      <family val="2"/>
      <scheme val="minor"/>
    </font>
    <font>
      <b/>
      <sz val="14"/>
      <color rgb="FF481F67"/>
      <name val="Tahoma"/>
      <family val="2"/>
    </font>
    <font>
      <b/>
      <sz val="14"/>
      <color theme="2" tint="-0.749992370372631"/>
      <name val="Tahoma"/>
      <family val="2"/>
    </font>
    <font>
      <b/>
      <sz val="16"/>
      <color theme="2" tint="-0.749992370372631"/>
      <name val="Tahoma"/>
      <family val="2"/>
    </font>
    <font>
      <b/>
      <sz val="26"/>
      <color rgb="FF481F67"/>
      <name val="Tahoma"/>
      <family val="2"/>
    </font>
    <font>
      <b/>
      <sz val="16"/>
      <color rgb="FF481F67"/>
      <name val="Tahoma"/>
      <family val="2"/>
    </font>
    <font>
      <b/>
      <sz val="20"/>
      <color rgb="FF481F67"/>
      <name val="Tahoma"/>
      <family val="2"/>
    </font>
    <font>
      <sz val="9"/>
      <color theme="1"/>
      <name val="Tahoma"/>
      <family val="2"/>
    </font>
    <font>
      <u/>
      <sz val="11"/>
      <color theme="10"/>
      <name val="Calibri"/>
      <family val="2"/>
      <scheme val="minor"/>
    </font>
    <font>
      <sz val="11"/>
      <color theme="0"/>
      <name val="Tahoma"/>
      <family val="2"/>
    </font>
    <font>
      <sz val="11"/>
      <color theme="2" tint="-0.749992370372631"/>
      <name val="Calibri"/>
      <family val="2"/>
    </font>
    <font>
      <sz val="11"/>
      <name val="Calibri"/>
      <family val="2"/>
    </font>
    <font>
      <sz val="14"/>
      <color theme="0"/>
      <name val="Calibri"/>
      <family val="2"/>
      <scheme val="minor"/>
    </font>
    <font>
      <b/>
      <sz val="11"/>
      <color theme="1"/>
      <name val="Tahoma"/>
      <family val="2"/>
    </font>
    <font>
      <b/>
      <sz val="11"/>
      <color theme="0"/>
      <name val="Tahoma"/>
      <family val="2"/>
    </font>
    <font>
      <sz val="11"/>
      <color rgb="FFFF0000"/>
      <name val="Calibri"/>
      <family val="2"/>
      <scheme val="minor"/>
    </font>
    <font>
      <b/>
      <sz val="11"/>
      <name val="Calibri"/>
      <family val="2"/>
      <scheme val="minor"/>
    </font>
    <font>
      <sz val="14"/>
      <color rgb="FF481F67"/>
      <name val="Tahoma"/>
      <family val="2"/>
    </font>
    <font>
      <b/>
      <sz val="22"/>
      <color rgb="FF481F67"/>
      <name val="Tahoma"/>
      <family val="2"/>
    </font>
    <font>
      <b/>
      <sz val="24"/>
      <color rgb="FF481F67"/>
      <name val="Tahoma"/>
      <family val="2"/>
    </font>
    <font>
      <b/>
      <sz val="28"/>
      <color rgb="FF481F67"/>
      <name val="Tahoma"/>
      <family val="2"/>
    </font>
    <font>
      <b/>
      <sz val="11"/>
      <color theme="2" tint="-0.749992370372631"/>
      <name val="Tahoma"/>
      <family val="2"/>
    </font>
    <font>
      <b/>
      <sz val="22"/>
      <color rgb="FF481F67"/>
      <name val="Tahoma"/>
      <family val="2"/>
    </font>
    <font>
      <b/>
      <sz val="22"/>
      <color rgb="FF3A3838"/>
      <name val="Tahoma"/>
      <family val="2"/>
    </font>
    <font>
      <sz val="12"/>
      <color rgb="FF000000"/>
      <name val="Tahoma"/>
      <family val="2"/>
    </font>
    <font>
      <b/>
      <sz val="12"/>
      <color rgb="FF000000"/>
      <name val="Tahoma"/>
      <family val="2"/>
    </font>
    <font>
      <sz val="12"/>
      <color theme="1"/>
      <name val="Tahoma"/>
      <family val="2"/>
    </font>
    <font>
      <b/>
      <sz val="20"/>
      <color rgb="FF3A3838"/>
      <name val="Tahoma"/>
      <family val="2"/>
    </font>
    <font>
      <b/>
      <sz val="22"/>
      <color rgb="FF404040"/>
      <name val="Tahoma"/>
      <family val="2"/>
    </font>
    <font>
      <sz val="14"/>
      <color rgb="FF000000"/>
      <name val="Tahoma"/>
      <family val="2"/>
    </font>
    <font>
      <i/>
      <sz val="11"/>
      <color theme="0"/>
      <name val="Tahoma"/>
      <family val="2"/>
    </font>
    <font>
      <sz val="14"/>
      <color theme="1"/>
      <name val="Tahoma"/>
      <family val="2"/>
    </font>
    <font>
      <b/>
      <i/>
      <sz val="14"/>
      <color rgb="FF481F67"/>
      <name val="Tahoma"/>
      <family val="2"/>
    </font>
    <font>
      <b/>
      <i/>
      <sz val="12"/>
      <color rgb="FF000000"/>
      <name val="Tahoma"/>
      <family val="2"/>
    </font>
    <font>
      <b/>
      <i/>
      <sz val="14"/>
      <color theme="1"/>
      <name val="Tahoma"/>
      <family val="2"/>
    </font>
    <font>
      <b/>
      <sz val="48"/>
      <color rgb="FF481F67"/>
      <name val="Calibri"/>
      <family val="2"/>
      <scheme val="minor"/>
    </font>
    <font>
      <b/>
      <sz val="20"/>
      <color theme="2" tint="-0.749992370372631"/>
      <name val="Tahoma"/>
      <family val="2"/>
    </font>
    <font>
      <b/>
      <sz val="16"/>
      <color theme="1" tint="0.249977111117893"/>
      <name val="Tahoma"/>
      <family val="2"/>
    </font>
    <font>
      <i/>
      <u/>
      <sz val="11"/>
      <color theme="10"/>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rgb="FF481F6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499984740745262"/>
        <bgColor indexed="64"/>
      </patternFill>
    </fill>
  </fills>
  <borders count="44">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2" tint="-0.749992370372631"/>
      </right>
      <top/>
      <bottom/>
      <diagonal/>
    </border>
    <border>
      <left style="thin">
        <color theme="2" tint="-0.249977111117893"/>
      </left>
      <right/>
      <top/>
      <bottom/>
      <diagonal/>
    </border>
    <border>
      <left style="thin">
        <color theme="2" tint="-0.749992370372631"/>
      </left>
      <right/>
      <top/>
      <bottom/>
      <diagonal/>
    </border>
    <border>
      <left style="thin">
        <color indexed="64"/>
      </left>
      <right/>
      <top/>
      <bottom style="thin">
        <color theme="2" tint="-0.749992370372631"/>
      </bottom>
      <diagonal/>
    </border>
    <border>
      <left/>
      <right/>
      <top/>
      <bottom style="thin">
        <color theme="2" tint="-0.749992370372631"/>
      </bottom>
      <diagonal/>
    </border>
    <border>
      <left/>
      <right style="thin">
        <color theme="2" tint="-0.749992370372631"/>
      </right>
      <top/>
      <bottom style="thin">
        <color theme="2" tint="-0.749992370372631"/>
      </bottom>
      <diagonal/>
    </border>
    <border>
      <left/>
      <right style="thin">
        <color theme="2" tint="-0.749992370372631"/>
      </right>
      <top style="thin">
        <color indexed="64"/>
      </top>
      <bottom/>
      <diagonal/>
    </border>
    <border>
      <left style="thin">
        <color theme="2" tint="-0.749992370372631"/>
      </left>
      <right/>
      <top style="thin">
        <color theme="2" tint="-0.749992370372631"/>
      </top>
      <bottom/>
      <diagonal/>
    </border>
    <border>
      <left/>
      <right/>
      <top style="thin">
        <color theme="2" tint="-0.749992370372631"/>
      </top>
      <bottom/>
      <diagonal/>
    </border>
    <border>
      <left style="thin">
        <color theme="2" tint="-0.749992370372631"/>
      </left>
      <right/>
      <top/>
      <bottom style="thin">
        <color theme="2" tint="-0.749992370372631"/>
      </bottom>
      <diagonal/>
    </border>
    <border>
      <left/>
      <right style="thin">
        <color theme="2" tint="-0.749992370372631"/>
      </right>
      <top style="thin">
        <color theme="2" tint="-0.749992370372631"/>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right style="thin">
        <color rgb="FF481F67"/>
      </right>
      <top style="thin">
        <color rgb="FF481F67"/>
      </top>
      <bottom style="thin">
        <color rgb="FF481F67"/>
      </bottom>
      <diagonal/>
    </border>
    <border>
      <left/>
      <right style="thin">
        <color rgb="FF481F67"/>
      </right>
      <top style="thin">
        <color rgb="FF481F67"/>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rgb="FF481F67"/>
      </top>
      <bottom/>
      <diagonal/>
    </border>
    <border>
      <left/>
      <right/>
      <top style="thin">
        <color rgb="FF481F67"/>
      </top>
      <bottom style="thin">
        <color rgb="FF481F67"/>
      </bottom>
      <diagonal/>
    </border>
    <border>
      <left style="thin">
        <color rgb="FF481F67"/>
      </left>
      <right/>
      <top style="thin">
        <color rgb="FF481F67"/>
      </top>
      <bottom style="thin">
        <color rgb="FF481F67"/>
      </bottom>
      <diagonal/>
    </border>
    <border>
      <left style="thin">
        <color rgb="FF481F67"/>
      </left>
      <right style="thin">
        <color rgb="FF481F67"/>
      </right>
      <top/>
      <bottom/>
      <diagonal/>
    </border>
    <border>
      <left/>
      <right/>
      <top/>
      <bottom style="thin">
        <color rgb="FF481F67"/>
      </bottom>
      <diagonal/>
    </border>
    <border>
      <left style="thin">
        <color rgb="FF481F67"/>
      </left>
      <right style="thin">
        <color rgb="FF481F67"/>
      </right>
      <top/>
      <bottom style="thin">
        <color rgb="FF481F67"/>
      </bottom>
      <diagonal/>
    </border>
    <border>
      <left style="thin">
        <color rgb="FF481F67"/>
      </left>
      <right style="thin">
        <color rgb="FF481F67"/>
      </right>
      <top style="thin">
        <color rgb="FF481F67"/>
      </top>
      <bottom style="thin">
        <color rgb="FF481F67"/>
      </bottom>
      <diagonal/>
    </border>
    <border>
      <left style="thin">
        <color rgb="FF481F67"/>
      </left>
      <right style="thin">
        <color rgb="FF481F67"/>
      </right>
      <top style="thin">
        <color rgb="FF481F67"/>
      </top>
      <bottom/>
      <diagonal/>
    </border>
    <border>
      <left/>
      <right style="thin">
        <color rgb="FF481F67"/>
      </right>
      <top/>
      <bottom style="thin">
        <color rgb="FF481F67"/>
      </bottom>
      <diagonal/>
    </border>
    <border>
      <left style="double">
        <color rgb="FF481F67"/>
      </left>
      <right style="double">
        <color rgb="FF481F67"/>
      </right>
      <top style="double">
        <color rgb="FF481F67"/>
      </top>
      <bottom style="double">
        <color rgb="FF481F67"/>
      </bottom>
      <diagonal/>
    </border>
    <border>
      <left style="thin">
        <color indexed="64"/>
      </left>
      <right style="thin">
        <color indexed="64"/>
      </right>
      <top/>
      <bottom/>
      <diagonal/>
    </border>
    <border>
      <left style="thin">
        <color rgb="FF481F67"/>
      </left>
      <right/>
      <top/>
      <bottom style="thin">
        <color indexed="64"/>
      </bottom>
      <diagonal/>
    </border>
    <border>
      <left style="thin">
        <color rgb="FF481F67"/>
      </left>
      <right/>
      <top/>
      <bottom/>
      <diagonal/>
    </border>
    <border>
      <left style="thin">
        <color rgb="FF481F67"/>
      </left>
      <right style="thin">
        <color rgb="FF481F67"/>
      </right>
      <top style="thin">
        <color indexed="64"/>
      </top>
      <bottom/>
      <diagonal/>
    </border>
    <border>
      <left style="thin">
        <color rgb="FF481F67"/>
      </left>
      <right/>
      <top style="thin">
        <color rgb="FF481F67"/>
      </top>
      <bottom/>
      <diagonal/>
    </border>
    <border>
      <left style="thin">
        <color rgb="FF481F67"/>
      </left>
      <right/>
      <top/>
      <bottom style="thin">
        <color rgb="FF481F67"/>
      </bottom>
      <diagonal/>
    </border>
    <border>
      <left style="thin">
        <color theme="2" tint="-0.749992370372631"/>
      </left>
      <right style="thin">
        <color theme="2" tint="-0.749992370372631"/>
      </right>
      <top/>
      <bottom style="thin">
        <color theme="2" tint="-0.749992370372631"/>
      </bottom>
      <diagonal/>
    </border>
    <border>
      <left style="thin">
        <color theme="2" tint="-0.749992370372631"/>
      </left>
      <right style="thin">
        <color theme="2" tint="-0.749992370372631"/>
      </right>
      <top style="thin">
        <color theme="2" tint="-0.749992370372631"/>
      </top>
      <bottom style="thin">
        <color indexed="64"/>
      </bottom>
      <diagonal/>
    </border>
  </borders>
  <cellStyleXfs count="3">
    <xf numFmtId="0" fontId="0" fillId="0" borderId="0"/>
    <xf numFmtId="9" fontId="21" fillId="0" borderId="0" applyFont="0" applyFill="0" applyBorder="0" applyAlignment="0" applyProtection="0"/>
    <xf numFmtId="0" fontId="31" fillId="0" borderId="0" applyNumberFormat="0" applyFill="0" applyBorder="0" applyAlignment="0" applyProtection="0"/>
  </cellStyleXfs>
  <cellXfs count="212">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11" fillId="0" borderId="0" xfId="0" applyFont="1" applyAlignment="1">
      <alignment wrapText="1"/>
    </xf>
    <xf numFmtId="0" fontId="11" fillId="0" borderId="0" xfId="0" applyFont="1" applyAlignment="1">
      <alignment vertical="center" wrapText="1"/>
    </xf>
    <xf numFmtId="0" fontId="7" fillId="2" borderId="14"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0" fillId="2" borderId="12" xfId="0" applyFill="1" applyBorder="1"/>
    <xf numFmtId="0" fontId="0" fillId="2" borderId="13" xfId="0" applyFill="1" applyBorder="1"/>
    <xf numFmtId="0" fontId="0" fillId="2" borderId="15" xfId="0" applyFill="1" applyBorder="1"/>
    <xf numFmtId="0" fontId="0" fillId="2" borderId="7" xfId="0" applyFill="1" applyBorder="1"/>
    <xf numFmtId="0" fontId="0" fillId="2" borderId="5" xfId="0" applyFill="1" applyBorder="1"/>
    <xf numFmtId="0" fontId="10" fillId="2" borderId="0" xfId="0" applyFont="1" applyFill="1"/>
    <xf numFmtId="0" fontId="0" fillId="2" borderId="0" xfId="0" applyFill="1"/>
    <xf numFmtId="0" fontId="0" fillId="2" borderId="14" xfId="0" applyFill="1" applyBorder="1"/>
    <xf numFmtId="0" fontId="0" fillId="2" borderId="9" xfId="0" applyFill="1" applyBorder="1"/>
    <xf numFmtId="0" fontId="0" fillId="2" borderId="10" xfId="0" applyFill="1" applyBorder="1"/>
    <xf numFmtId="0" fontId="5" fillId="2" borderId="0" xfId="0" applyFont="1" applyFill="1"/>
    <xf numFmtId="0" fontId="5" fillId="2" borderId="0" xfId="0" applyFont="1" applyFill="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0" fillId="0" borderId="3" xfId="0" applyBorder="1"/>
    <xf numFmtId="0" fontId="3" fillId="2" borderId="2" xfId="0" applyFont="1" applyFill="1" applyBorder="1"/>
    <xf numFmtId="0" fontId="3" fillId="2" borderId="11" xfId="0" applyFont="1" applyFill="1" applyBorder="1"/>
    <xf numFmtId="0" fontId="3" fillId="2" borderId="1" xfId="0" applyFont="1" applyFill="1" applyBorder="1"/>
    <xf numFmtId="0" fontId="3" fillId="2" borderId="5" xfId="0" applyFont="1" applyFill="1" applyBorder="1"/>
    <xf numFmtId="0" fontId="5" fillId="2" borderId="5" xfId="0" applyFont="1" applyFill="1" applyBorder="1" applyAlignment="1">
      <alignment vertical="center" wrapText="1"/>
    </xf>
    <xf numFmtId="0" fontId="4" fillId="2" borderId="5" xfId="0" applyFont="1" applyFill="1" applyBorder="1" applyAlignment="1">
      <alignment wrapText="1"/>
    </xf>
    <xf numFmtId="0" fontId="3" fillId="2" borderId="10" xfId="0" applyFont="1" applyFill="1" applyBorder="1"/>
    <xf numFmtId="0" fontId="3" fillId="2" borderId="7" xfId="0" applyFont="1" applyFill="1" applyBorder="1"/>
    <xf numFmtId="0" fontId="3" fillId="2" borderId="8" xfId="0" applyFont="1" applyFill="1" applyBorder="1"/>
    <xf numFmtId="0" fontId="3" fillId="2" borderId="0" xfId="0" applyFont="1" applyFill="1" applyAlignment="1">
      <alignment horizontal="center" vertical="center"/>
    </xf>
    <xf numFmtId="0" fontId="8" fillId="0" borderId="0" xfId="0" applyFont="1"/>
    <xf numFmtId="16" fontId="11" fillId="0" borderId="0" xfId="0" applyNumberFormat="1" applyFont="1" applyAlignment="1">
      <alignment vertical="center" wrapText="1"/>
    </xf>
    <xf numFmtId="0" fontId="11" fillId="0" borderId="24" xfId="0" applyFont="1" applyBorder="1" applyAlignment="1">
      <alignment vertical="center" wrapText="1"/>
    </xf>
    <xf numFmtId="0" fontId="11" fillId="0" borderId="24" xfId="0" applyFont="1" applyBorder="1" applyAlignment="1">
      <alignment horizontal="center" vertical="center" wrapText="1"/>
    </xf>
    <xf numFmtId="0" fontId="8" fillId="3" borderId="24" xfId="0" applyFont="1" applyFill="1" applyBorder="1" applyAlignment="1">
      <alignment horizontal="center" vertical="center" wrapText="1"/>
    </xf>
    <xf numFmtId="0" fontId="8" fillId="0" borderId="0" xfId="0" applyFont="1" applyAlignment="1">
      <alignment vertical="center" wrapText="1"/>
    </xf>
    <xf numFmtId="0" fontId="0" fillId="0" borderId="4" xfId="0" applyBorder="1"/>
    <xf numFmtId="164" fontId="0" fillId="0" borderId="4" xfId="0" applyNumberFormat="1" applyBorder="1"/>
    <xf numFmtId="0" fontId="8" fillId="0" borderId="0" xfId="0" applyFont="1" applyAlignment="1">
      <alignment horizontal="center" vertical="center" wrapText="1"/>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22" fillId="2" borderId="0" xfId="0" applyFont="1" applyFill="1" applyAlignment="1">
      <alignment horizontal="center" vertical="center"/>
    </xf>
    <xf numFmtId="0" fontId="6" fillId="2" borderId="15" xfId="0" applyFont="1" applyFill="1" applyBorder="1" applyAlignment="1">
      <alignment horizontal="center" vertical="center"/>
    </xf>
    <xf numFmtId="0" fontId="23" fillId="0" borderId="0" xfId="0" applyFont="1"/>
    <xf numFmtId="0" fontId="1" fillId="0" borderId="24" xfId="0" applyFont="1" applyBorder="1"/>
    <xf numFmtId="0" fontId="0" fillId="0" borderId="24" xfId="0" applyBorder="1"/>
    <xf numFmtId="9" fontId="0" fillId="5" borderId="24" xfId="1" applyFont="1" applyFill="1" applyBorder="1"/>
    <xf numFmtId="9" fontId="0" fillId="0" borderId="24" xfId="0" applyNumberFormat="1" applyBorder="1"/>
    <xf numFmtId="164" fontId="0" fillId="0" borderId="24" xfId="0" applyNumberFormat="1" applyBorder="1"/>
    <xf numFmtId="2" fontId="0" fillId="0" borderId="24" xfId="0" applyNumberFormat="1" applyBorder="1"/>
    <xf numFmtId="9" fontId="0" fillId="7" borderId="24" xfId="1" applyFont="1" applyFill="1" applyBorder="1"/>
    <xf numFmtId="2" fontId="0" fillId="7" borderId="24" xfId="1" applyNumberFormat="1" applyFont="1" applyFill="1" applyBorder="1"/>
    <xf numFmtId="2" fontId="0" fillId="7" borderId="24" xfId="0" applyNumberFormat="1" applyFill="1" applyBorder="1"/>
    <xf numFmtId="9" fontId="0" fillId="0" borderId="4" xfId="0" applyNumberFormat="1" applyBorder="1"/>
    <xf numFmtId="9" fontId="0" fillId="0" borderId="4" xfId="1" applyFont="1" applyBorder="1"/>
    <xf numFmtId="9" fontId="0" fillId="5" borderId="25" xfId="1" applyFont="1" applyFill="1" applyBorder="1"/>
    <xf numFmtId="0" fontId="0" fillId="0" borderId="25" xfId="0" applyBorder="1"/>
    <xf numFmtId="0" fontId="0" fillId="5" borderId="25" xfId="1" applyNumberFormat="1" applyFont="1" applyFill="1" applyBorder="1"/>
    <xf numFmtId="9" fontId="0" fillId="0" borderId="25" xfId="1" applyFont="1" applyFill="1" applyBorder="1"/>
    <xf numFmtId="0" fontId="0" fillId="7" borderId="24" xfId="1" applyNumberFormat="1" applyFont="1" applyFill="1" applyBorder="1"/>
    <xf numFmtId="1" fontId="0" fillId="7" borderId="24" xfId="0" applyNumberFormat="1" applyFill="1" applyBorder="1"/>
    <xf numFmtId="164" fontId="0" fillId="4" borderId="24" xfId="0" applyNumberFormat="1" applyFill="1" applyBorder="1"/>
    <xf numFmtId="0" fontId="0" fillId="5" borderId="24" xfId="1" applyNumberFormat="1" applyFont="1" applyFill="1" applyBorder="1"/>
    <xf numFmtId="9" fontId="0" fillId="0" borderId="24" xfId="1" applyFont="1" applyFill="1" applyBorder="1"/>
    <xf numFmtId="165" fontId="0" fillId="5" borderId="24" xfId="0" applyNumberFormat="1" applyFill="1" applyBorder="1"/>
    <xf numFmtId="165" fontId="0" fillId="0" borderId="24" xfId="0" applyNumberFormat="1" applyBorder="1"/>
    <xf numFmtId="165" fontId="0" fillId="4" borderId="24" xfId="0" applyNumberFormat="1" applyFill="1" applyBorder="1"/>
    <xf numFmtId="0" fontId="0" fillId="4" borderId="24" xfId="0" applyFill="1" applyBorder="1"/>
    <xf numFmtId="2" fontId="0" fillId="5" borderId="24" xfId="0" applyNumberFormat="1" applyFill="1" applyBorder="1"/>
    <xf numFmtId="165" fontId="0" fillId="0" borderId="4" xfId="0" applyNumberFormat="1" applyBorder="1"/>
    <xf numFmtId="0" fontId="0" fillId="8" borderId="0" xfId="0" applyFill="1"/>
    <xf numFmtId="0" fontId="6" fillId="2" borderId="13" xfId="0" applyFont="1" applyFill="1" applyBorder="1" applyAlignment="1">
      <alignment horizontal="center" vertical="center"/>
    </xf>
    <xf numFmtId="0" fontId="16" fillId="2" borderId="0" xfId="0" applyFont="1" applyFill="1" applyAlignment="1">
      <alignment horizontal="center" vertical="center"/>
    </xf>
    <xf numFmtId="0" fontId="0" fillId="2" borderId="22" xfId="0" applyFill="1" applyBorder="1"/>
    <xf numFmtId="0" fontId="0" fillId="2" borderId="22" xfId="0" applyFill="1" applyBorder="1" applyAlignment="1">
      <alignment horizontal="center" vertical="center"/>
    </xf>
    <xf numFmtId="0" fontId="25" fillId="2" borderId="26" xfId="0" applyFont="1" applyFill="1" applyBorder="1" applyAlignment="1">
      <alignment horizontal="center" vertical="center" wrapText="1"/>
    </xf>
    <xf numFmtId="0" fontId="25" fillId="2" borderId="0" xfId="0" applyFont="1" applyFill="1" applyAlignment="1">
      <alignment horizontal="center" vertical="center" wrapText="1"/>
    </xf>
    <xf numFmtId="0" fontId="27" fillId="2" borderId="0" xfId="0" applyFont="1" applyFill="1" applyAlignment="1">
      <alignment horizontal="center" vertical="center" wrapText="1"/>
    </xf>
    <xf numFmtId="0" fontId="30" fillId="2" borderId="0" xfId="0" applyFont="1" applyFill="1" applyAlignment="1">
      <alignment horizontal="center" vertical="center"/>
    </xf>
    <xf numFmtId="0" fontId="22" fillId="2" borderId="0" xfId="0" applyFont="1" applyFill="1" applyAlignment="1">
      <alignment horizontal="center"/>
    </xf>
    <xf numFmtId="0" fontId="32" fillId="3" borderId="6" xfId="0" applyFont="1" applyFill="1" applyBorder="1" applyAlignment="1">
      <alignment horizontal="center" vertical="center"/>
    </xf>
    <xf numFmtId="0" fontId="32" fillId="3" borderId="6" xfId="0" applyFont="1" applyFill="1" applyBorder="1" applyAlignment="1">
      <alignment horizontal="center" vertical="center" wrapText="1"/>
    </xf>
    <xf numFmtId="0" fontId="3" fillId="6" borderId="35" xfId="0" applyFont="1" applyFill="1" applyBorder="1" applyAlignment="1">
      <alignment horizontal="center" vertical="center"/>
    </xf>
    <xf numFmtId="0" fontId="0" fillId="6" borderId="35" xfId="0"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25" fillId="2" borderId="27" xfId="0" applyFont="1" applyFill="1" applyBorder="1" applyAlignment="1">
      <alignment horizontal="center" vertical="center" wrapText="1"/>
    </xf>
    <xf numFmtId="0" fontId="3" fillId="2" borderId="0" xfId="0" applyFont="1" applyFill="1"/>
    <xf numFmtId="0" fontId="36" fillId="2" borderId="1" xfId="0" applyFont="1" applyFill="1" applyBorder="1" applyAlignment="1">
      <alignment horizontal="center" vertical="center"/>
    </xf>
    <xf numFmtId="0" fontId="3" fillId="2" borderId="3" xfId="0" applyFont="1" applyFill="1" applyBorder="1"/>
    <xf numFmtId="0" fontId="3" fillId="2" borderId="9" xfId="0" applyFont="1" applyFill="1" applyBorder="1"/>
    <xf numFmtId="0" fontId="37" fillId="3" borderId="0" xfId="0" applyFont="1" applyFill="1" applyAlignment="1">
      <alignment horizontal="center" vertical="center"/>
    </xf>
    <xf numFmtId="0" fontId="18" fillId="2" borderId="0" xfId="0" applyFont="1" applyFill="1" applyAlignment="1">
      <alignment horizontal="center" vertical="center" wrapText="1"/>
    </xf>
    <xf numFmtId="0" fontId="28" fillId="2" borderId="29"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0" fillId="0" borderId="24" xfId="0" applyBorder="1" applyAlignment="1">
      <alignment horizontal="center" vertical="center" wrapText="1"/>
    </xf>
    <xf numFmtId="0" fontId="5" fillId="2" borderId="36" xfId="0" applyFont="1" applyFill="1" applyBorder="1" applyAlignment="1">
      <alignment horizontal="center" vertical="center"/>
    </xf>
    <xf numFmtId="0" fontId="28" fillId="2" borderId="0" xfId="0" applyFont="1" applyFill="1" applyAlignment="1">
      <alignment horizontal="center" vertical="center" wrapText="1"/>
    </xf>
    <xf numFmtId="0" fontId="0" fillId="0" borderId="0" xfId="0" applyAlignment="1">
      <alignment vertical="top"/>
    </xf>
    <xf numFmtId="0" fontId="38" fillId="0" borderId="0" xfId="0" applyFont="1"/>
    <xf numFmtId="0" fontId="39" fillId="0" borderId="0" xfId="0" applyFont="1" applyAlignment="1">
      <alignment vertical="center" wrapText="1"/>
    </xf>
    <xf numFmtId="9" fontId="0" fillId="7" borderId="24" xfId="0" applyNumberFormat="1" applyFill="1" applyBorder="1"/>
    <xf numFmtId="9" fontId="0" fillId="0" borderId="25" xfId="0" applyNumberFormat="1" applyBorder="1"/>
    <xf numFmtId="0" fontId="7" fillId="2" borderId="37"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0" xfId="0" applyFont="1" applyFill="1" applyAlignment="1">
      <alignment horizontal="center" vertical="center" wrapText="1"/>
    </xf>
    <xf numFmtId="0" fontId="35" fillId="0" borderId="0" xfId="0" applyFont="1" applyAlignment="1">
      <alignment horizontal="center" vertical="center"/>
    </xf>
    <xf numFmtId="0" fontId="2" fillId="0" borderId="0" xfId="0" applyFont="1" applyAlignment="1">
      <alignment horizontal="center" vertical="center"/>
    </xf>
    <xf numFmtId="0" fontId="42" fillId="2" borderId="0" xfId="0" applyFont="1" applyFill="1" applyAlignment="1">
      <alignment horizontal="center" vertical="center" wrapText="1"/>
    </xf>
    <xf numFmtId="0" fontId="42" fillId="2" borderId="26" xfId="0" applyFont="1" applyFill="1" applyBorder="1" applyAlignment="1">
      <alignment horizontal="center" vertical="center" wrapText="1"/>
    </xf>
    <xf numFmtId="0" fontId="42" fillId="2" borderId="27" xfId="0" applyFont="1" applyFill="1" applyBorder="1" applyAlignment="1">
      <alignment horizontal="center" vertical="center" wrapText="1"/>
    </xf>
    <xf numFmtId="9" fontId="0" fillId="2" borderId="0" xfId="0" applyNumberFormat="1" applyFill="1" applyAlignment="1">
      <alignment horizontal="center" vertical="center"/>
    </xf>
    <xf numFmtId="0" fontId="0" fillId="6" borderId="0" xfId="0" applyFill="1"/>
    <xf numFmtId="0" fontId="44" fillId="6" borderId="0" xfId="0" applyFont="1" applyFill="1" applyAlignment="1">
      <alignment horizontal="center" vertical="center" wrapText="1"/>
    </xf>
    <xf numFmtId="0" fontId="0" fillId="0" borderId="0" xfId="0" applyAlignment="1">
      <alignment wrapText="1"/>
    </xf>
    <xf numFmtId="0" fontId="0" fillId="0" borderId="24" xfId="0" applyBorder="1" applyAlignment="1">
      <alignment vertical="center" wrapText="1"/>
    </xf>
    <xf numFmtId="0" fontId="11" fillId="0" borderId="24" xfId="0" applyFont="1" applyBorder="1" applyAlignment="1">
      <alignment horizontal="left" vertical="center" wrapText="1"/>
    </xf>
    <xf numFmtId="0" fontId="12" fillId="0" borderId="24" xfId="0" applyFont="1" applyBorder="1" applyAlignment="1">
      <alignment horizontal="center" vertical="center" wrapText="1"/>
    </xf>
    <xf numFmtId="9" fontId="11" fillId="0" borderId="24" xfId="1" applyFont="1" applyFill="1" applyBorder="1" applyAlignment="1">
      <alignment horizontal="center" vertical="center" wrapText="1"/>
    </xf>
    <xf numFmtId="9" fontId="11" fillId="0" borderId="24" xfId="0" applyNumberFormat="1" applyFont="1" applyBorder="1" applyAlignment="1">
      <alignment horizontal="center" vertical="center" wrapText="1"/>
    </xf>
    <xf numFmtId="0" fontId="0" fillId="7" borderId="24" xfId="0" applyFill="1" applyBorder="1"/>
    <xf numFmtId="0" fontId="0" fillId="5" borderId="24" xfId="0" applyFill="1" applyBorder="1"/>
    <xf numFmtId="0" fontId="0" fillId="0" borderId="24" xfId="0" applyBorder="1" applyAlignment="1">
      <alignment horizontal="center" vertical="center"/>
    </xf>
    <xf numFmtId="0" fontId="8" fillId="3" borderId="24" xfId="0" applyFont="1" applyFill="1" applyBorder="1"/>
    <xf numFmtId="0" fontId="11" fillId="0" borderId="24" xfId="0" applyFont="1" applyBorder="1" applyAlignment="1">
      <alignment wrapText="1"/>
    </xf>
    <xf numFmtId="0" fontId="13" fillId="2" borderId="9" xfId="0" applyFont="1" applyFill="1" applyBorder="1" applyAlignment="1">
      <alignment horizontal="center" vertical="center" wrapText="1"/>
    </xf>
    <xf numFmtId="2" fontId="0" fillId="0" borderId="4" xfId="0" applyNumberFormat="1" applyBorder="1"/>
    <xf numFmtId="0" fontId="0" fillId="4" borderId="0" xfId="0" applyFill="1"/>
    <xf numFmtId="0" fontId="27" fillId="2" borderId="0" xfId="0" applyFont="1" applyFill="1" applyAlignment="1">
      <alignment vertical="center"/>
    </xf>
    <xf numFmtId="0" fontId="36" fillId="2" borderId="0" xfId="0" applyFont="1" applyFill="1" applyAlignment="1">
      <alignment horizontal="center" vertical="center"/>
    </xf>
    <xf numFmtId="0" fontId="37" fillId="2" borderId="0" xfId="0" applyFont="1" applyFill="1" applyAlignment="1">
      <alignment horizontal="center" vertical="center"/>
    </xf>
    <xf numFmtId="9" fontId="3" fillId="6" borderId="35" xfId="0" applyNumberFormat="1" applyFont="1" applyFill="1" applyBorder="1" applyAlignment="1">
      <alignment horizontal="center" vertical="center"/>
    </xf>
    <xf numFmtId="0" fontId="25" fillId="2" borderId="30"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0" xfId="0" applyFont="1" applyFill="1" applyAlignment="1">
      <alignment horizontal="center" vertical="center" wrapText="1"/>
    </xf>
    <xf numFmtId="0" fontId="28" fillId="2" borderId="39"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41"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5" fillId="2" borderId="3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3" fillId="2" borderId="0" xfId="0" applyFont="1" applyFill="1" applyAlignment="1">
      <alignment horizontal="center" vertical="center" wrapText="1"/>
    </xf>
    <xf numFmtId="0" fontId="33" fillId="0" borderId="24" xfId="0" applyFont="1" applyBorder="1" applyAlignment="1">
      <alignment horizontal="left" vertical="center" wrapText="1"/>
    </xf>
    <xf numFmtId="0" fontId="29" fillId="2" borderId="7" xfId="0" applyFont="1" applyFill="1" applyBorder="1" applyAlignment="1">
      <alignment horizontal="center"/>
    </xf>
    <xf numFmtId="0" fontId="29" fillId="2" borderId="0" xfId="0" applyFont="1" applyFill="1" applyAlignment="1">
      <alignment horizontal="center"/>
    </xf>
    <xf numFmtId="0" fontId="29" fillId="2" borderId="5" xfId="0" applyFont="1" applyFill="1" applyBorder="1" applyAlignment="1">
      <alignment horizontal="center"/>
    </xf>
    <xf numFmtId="0" fontId="61" fillId="2" borderId="0" xfId="2" applyFont="1" applyFill="1" applyAlignment="1">
      <alignment horizontal="center" vertical="center"/>
    </xf>
    <xf numFmtId="0" fontId="17" fillId="3" borderId="0" xfId="0" applyFont="1" applyFill="1" applyAlignment="1">
      <alignment horizontal="center" vertical="center" wrapText="1"/>
    </xf>
    <xf numFmtId="0" fontId="17" fillId="3" borderId="16" xfId="0" quotePrefix="1" applyFont="1" applyFill="1" applyBorder="1" applyAlignment="1">
      <alignment horizontal="center" vertical="center"/>
    </xf>
    <xf numFmtId="0" fontId="49" fillId="2" borderId="16" xfId="0" applyFont="1" applyFill="1" applyBorder="1" applyAlignment="1">
      <alignment horizontal="center" vertical="center" wrapText="1"/>
    </xf>
    <xf numFmtId="0" fontId="41" fillId="2" borderId="12" xfId="0" applyFont="1" applyFill="1" applyBorder="1" applyAlignment="1">
      <alignment horizontal="center" wrapText="1"/>
    </xf>
    <xf numFmtId="0" fontId="41" fillId="2" borderId="13" xfId="0" applyFont="1" applyFill="1" applyBorder="1" applyAlignment="1">
      <alignment horizontal="center"/>
    </xf>
    <xf numFmtId="0" fontId="41" fillId="2" borderId="15" xfId="0" applyFont="1" applyFill="1" applyBorder="1" applyAlignment="1">
      <alignment horizontal="center"/>
    </xf>
    <xf numFmtId="0" fontId="41" fillId="2" borderId="7" xfId="0" applyFont="1" applyFill="1" applyBorder="1" applyAlignment="1">
      <alignment horizontal="center"/>
    </xf>
    <xf numFmtId="0" fontId="41" fillId="2" borderId="0" xfId="0" applyFont="1" applyFill="1" applyAlignment="1">
      <alignment horizontal="center"/>
    </xf>
    <xf numFmtId="0" fontId="41" fillId="2" borderId="5" xfId="0" applyFont="1" applyFill="1" applyBorder="1" applyAlignment="1">
      <alignment horizontal="center"/>
    </xf>
    <xf numFmtId="0" fontId="49" fillId="2" borderId="12" xfId="0"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14" xfId="0" applyFont="1" applyFill="1" applyBorder="1" applyAlignment="1">
      <alignment horizontal="center" vertical="center" wrapText="1"/>
    </xf>
    <xf numFmtId="0" fontId="49" fillId="2" borderId="9" xfId="0" applyFont="1" applyFill="1" applyBorder="1" applyAlignment="1">
      <alignment horizontal="center" vertical="center" wrapText="1"/>
    </xf>
    <xf numFmtId="0" fontId="49" fillId="2" borderId="10" xfId="0" applyFont="1" applyFill="1" applyBorder="1" applyAlignment="1">
      <alignment horizontal="center" vertical="center" wrapText="1"/>
    </xf>
    <xf numFmtId="0" fontId="15" fillId="2" borderId="9"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0" xfId="0" applyFont="1" applyFill="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23" xfId="0" applyFont="1" applyFill="1" applyBorder="1" applyAlignment="1">
      <alignment horizontal="center" vertical="center"/>
    </xf>
    <xf numFmtId="0" fontId="26" fillId="2" borderId="0" xfId="0" applyFont="1" applyFill="1" applyAlignment="1">
      <alignment horizontal="center" vertical="top"/>
    </xf>
    <xf numFmtId="0" fontId="22" fillId="2" borderId="0" xfId="0" applyFont="1" applyFill="1" applyAlignment="1">
      <alignment horizontal="center" vertical="center"/>
    </xf>
    <xf numFmtId="0" fontId="41" fillId="2" borderId="0" xfId="0" applyFont="1" applyFill="1" applyAlignment="1">
      <alignment horizontal="center" vertical="center"/>
    </xf>
    <xf numFmtId="0" fontId="6" fillId="2" borderId="13" xfId="0" applyFont="1" applyFill="1" applyBorder="1" applyAlignment="1">
      <alignment horizontal="center" vertical="center"/>
    </xf>
    <xf numFmtId="0" fontId="45" fillId="2" borderId="4" xfId="0" applyFont="1" applyFill="1" applyBorder="1" applyAlignment="1">
      <alignment horizontal="center" vertical="center" wrapText="1"/>
    </xf>
    <xf numFmtId="0" fontId="41" fillId="2" borderId="4" xfId="0" applyFont="1" applyFill="1" applyBorder="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xf>
    <xf numFmtId="0" fontId="43" fillId="2" borderId="0" xfId="0" applyFont="1" applyFill="1" applyAlignment="1">
      <alignment horizontal="center" vertical="center" wrapText="1"/>
    </xf>
    <xf numFmtId="0" fontId="43" fillId="2" borderId="0" xfId="0" applyFont="1" applyFill="1" applyAlignment="1">
      <alignment horizontal="center" vertical="center"/>
    </xf>
    <xf numFmtId="0" fontId="58" fillId="2" borderId="0" xfId="0" applyFont="1" applyFill="1" applyAlignment="1">
      <alignment horizontal="center" vertical="center" wrapText="1"/>
    </xf>
    <xf numFmtId="0" fontId="47" fillId="2" borderId="16" xfId="0" applyFont="1" applyFill="1" applyBorder="1" applyAlignment="1">
      <alignment horizontal="center" vertical="center" wrapText="1"/>
    </xf>
    <xf numFmtId="0" fontId="13" fillId="2" borderId="16" xfId="0" applyFont="1" applyFill="1" applyBorder="1" applyAlignment="1">
      <alignment horizontal="center" vertical="center"/>
    </xf>
    <xf numFmtId="0" fontId="17" fillId="3" borderId="42" xfId="0" applyFont="1" applyFill="1" applyBorder="1" applyAlignment="1">
      <alignment horizontal="center" vertical="center"/>
    </xf>
    <xf numFmtId="0" fontId="15" fillId="2" borderId="16" xfId="0" applyFont="1" applyFill="1" applyBorder="1" applyAlignment="1">
      <alignment horizontal="center" vertical="center"/>
    </xf>
    <xf numFmtId="0" fontId="29" fillId="2" borderId="12" xfId="0" applyFont="1" applyFill="1" applyBorder="1" applyAlignment="1">
      <alignment horizontal="center" wrapText="1"/>
    </xf>
    <xf numFmtId="0" fontId="29" fillId="2" borderId="13" xfId="0" applyFont="1" applyFill="1" applyBorder="1" applyAlignment="1">
      <alignment horizontal="center"/>
    </xf>
    <xf numFmtId="0" fontId="29" fillId="2" borderId="15" xfId="0" applyFont="1" applyFill="1" applyBorder="1" applyAlignment="1">
      <alignment horizontal="center"/>
    </xf>
    <xf numFmtId="0" fontId="29" fillId="2" borderId="7" xfId="0" applyFont="1" applyFill="1" applyBorder="1" applyAlignment="1">
      <alignment horizontal="center"/>
    </xf>
    <xf numFmtId="0" fontId="29" fillId="2" borderId="0" xfId="0" applyFont="1" applyFill="1" applyAlignment="1">
      <alignment horizontal="center"/>
    </xf>
    <xf numFmtId="0" fontId="29" fillId="2" borderId="5" xfId="0" applyFont="1" applyFill="1" applyBorder="1" applyAlignment="1">
      <alignment horizontal="center"/>
    </xf>
    <xf numFmtId="0" fontId="14" fillId="2" borderId="0" xfId="0" applyFont="1" applyFill="1" applyAlignment="1">
      <alignment horizontal="center" vertical="center" wrapText="1"/>
    </xf>
    <xf numFmtId="0" fontId="49" fillId="2" borderId="0" xfId="0" applyFont="1" applyFill="1" applyAlignment="1">
      <alignment horizontal="center" vertical="center"/>
    </xf>
    <xf numFmtId="0" fontId="17" fillId="3" borderId="16" xfId="0" applyFont="1" applyFill="1" applyBorder="1" applyAlignment="1">
      <alignment horizontal="center" vertical="center"/>
    </xf>
    <xf numFmtId="0" fontId="0" fillId="2" borderId="0" xfId="0" applyFill="1" applyAlignment="1">
      <alignment horizontal="center"/>
    </xf>
    <xf numFmtId="0" fontId="13" fillId="2" borderId="0" xfId="0" applyFont="1" applyFill="1" applyAlignment="1">
      <alignment horizontal="center" vertical="center" wrapText="1"/>
    </xf>
    <xf numFmtId="0" fontId="47" fillId="2" borderId="43" xfId="0" applyFont="1" applyFill="1" applyBorder="1" applyAlignment="1">
      <alignment horizontal="center" vertical="center" wrapText="1"/>
    </xf>
    <xf numFmtId="0" fontId="13" fillId="2" borderId="43" xfId="0" applyFont="1" applyFill="1" applyBorder="1" applyAlignment="1">
      <alignment horizontal="center" vertical="center"/>
    </xf>
    <xf numFmtId="0" fontId="60" fillId="2" borderId="0" xfId="0" applyFont="1" applyFill="1" applyAlignment="1">
      <alignment horizontal="center" wrapText="1"/>
    </xf>
    <xf numFmtId="0" fontId="60" fillId="2" borderId="0" xfId="0" applyFont="1" applyFill="1" applyAlignment="1">
      <alignment horizontal="center"/>
    </xf>
    <xf numFmtId="0" fontId="8" fillId="3" borderId="0" xfId="0" applyFont="1" applyFill="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481F67"/>
      <color rgb="FFD8CBE7"/>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2000" b="1">
                <a:solidFill>
                  <a:srgbClr val="481F67"/>
                </a:solidFill>
                <a:latin typeface="Tahoma" panose="020B0604030504040204" pitchFamily="34" charset="0"/>
                <a:ea typeface="Tahoma" panose="020B0604030504040204" pitchFamily="34" charset="0"/>
                <a:cs typeface="Tahoma" panose="020B0604030504040204" pitchFamily="34" charset="0"/>
              </a:rPr>
              <a:t>Score de </a:t>
            </a:r>
            <a:r>
              <a:rPr lang="en-GB" sz="2000" b="1" i="1">
                <a:solidFill>
                  <a:srgbClr val="481F67"/>
                </a:solidFill>
                <a:latin typeface="Tahoma" panose="020B0604030504040204" pitchFamily="34" charset="0"/>
                <a:ea typeface="Tahoma" panose="020B0604030504040204" pitchFamily="34" charset="0"/>
                <a:cs typeface="Tahoma" panose="020B0604030504040204" pitchFamily="34" charset="0"/>
              </a:rPr>
              <a:t>Sustainability</a:t>
            </a:r>
            <a:r>
              <a:rPr lang="en-GB" sz="2000" b="1">
                <a:solidFill>
                  <a:srgbClr val="481F67"/>
                </a:solidFill>
                <a:latin typeface="Tahoma" panose="020B0604030504040204" pitchFamily="34" charset="0"/>
                <a:ea typeface="Tahoma" panose="020B0604030504040204" pitchFamily="34" charset="0"/>
                <a:cs typeface="Tahoma" panose="020B0604030504040204" pitchFamily="34" charset="0"/>
              </a:rPr>
              <a:t> par</a:t>
            </a:r>
            <a:r>
              <a:rPr lang="en-GB" sz="2000" b="1" baseline="0">
                <a:solidFill>
                  <a:srgbClr val="481F67"/>
                </a:solidFill>
                <a:latin typeface="Tahoma" panose="020B0604030504040204" pitchFamily="34" charset="0"/>
                <a:ea typeface="Tahoma" panose="020B0604030504040204" pitchFamily="34" charset="0"/>
                <a:cs typeface="Tahoma" panose="020B0604030504040204" pitchFamily="34" charset="0"/>
              </a:rPr>
              <a:t> thématique</a:t>
            </a:r>
          </a:p>
          <a:p>
            <a:pPr>
              <a:defRPr sz="1800"/>
            </a:pPr>
            <a:r>
              <a:rPr lang="en-GB" sz="1200" b="1" baseline="0">
                <a:solidFill>
                  <a:srgbClr val="481F67"/>
                </a:solidFill>
                <a:latin typeface="Tahoma" panose="020B0604030504040204" pitchFamily="34" charset="0"/>
                <a:ea typeface="Tahoma" panose="020B0604030504040204" pitchFamily="34" charset="0"/>
                <a:cs typeface="Tahoma" panose="020B0604030504040204" pitchFamily="34" charset="0"/>
              </a:rPr>
              <a:t>(minimum 1, maximum 4)</a:t>
            </a:r>
          </a:p>
        </c:rich>
      </c:tx>
      <c:layout>
        <c:manualLayout>
          <c:xMode val="edge"/>
          <c:yMode val="edge"/>
          <c:x val="0.15342920308276009"/>
          <c:y val="1.8619783631981243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905114465365654"/>
          <c:y val="0.22341031872053935"/>
          <c:w val="0.31736213232650889"/>
          <c:h val="0.59778954543120755"/>
        </c:manualLayout>
      </c:layout>
      <c:radarChart>
        <c:radarStyle val="marker"/>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'Score Calculation'!$G$3:$G$6</c:f>
              <c:strCache>
                <c:ptCount val="4"/>
                <c:pt idx="0">
                  <c:v>Résilience</c:v>
                </c:pt>
                <c:pt idx="1">
                  <c:v>Gestion des identités et des accès</c:v>
                </c:pt>
                <c:pt idx="2">
                  <c:v>Détection et surveillance</c:v>
                </c:pt>
                <c:pt idx="3">
                  <c:v>Gestion des prestataires</c:v>
                </c:pt>
              </c:strCache>
            </c:strRef>
          </c:cat>
          <c:val>
            <c:numRef>
              <c:f>'Score Calculation'!$H$3:$H$6</c:f>
              <c:numCache>
                <c:formatCode>General</c:formatCode>
                <c:ptCount val="4"/>
                <c:pt idx="0">
                  <c:v>#N/A</c:v>
                </c:pt>
                <c:pt idx="1">
                  <c:v>#N/A</c:v>
                </c:pt>
                <c:pt idx="2">
                  <c:v>0</c:v>
                </c:pt>
                <c:pt idx="3">
                  <c:v>#N/A</c:v>
                </c:pt>
              </c:numCache>
            </c:numRef>
          </c:val>
          <c:extLst>
            <c:ext xmlns:c16="http://schemas.microsoft.com/office/drawing/2014/chart" uri="{C3380CC4-5D6E-409C-BE32-E72D297353CC}">
              <c16:uniqueId val="{00000000-4C71-425B-9D91-7D191BD3F18E}"/>
            </c:ext>
          </c:extLst>
        </c:ser>
        <c:dLbls>
          <c:showLegendKey val="0"/>
          <c:showVal val="1"/>
          <c:showCatName val="0"/>
          <c:showSerName val="0"/>
          <c:showPercent val="0"/>
          <c:showBubbleSize val="0"/>
        </c:dLbls>
        <c:axId val="1986538656"/>
        <c:axId val="1984945920"/>
      </c:radarChart>
      <c:catAx>
        <c:axId val="198653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481F67"/>
                </a:solidFill>
                <a:latin typeface="Tahoma" panose="020B0604030504040204" pitchFamily="34" charset="0"/>
                <a:ea typeface="Tahoma" panose="020B0604030504040204" pitchFamily="34" charset="0"/>
                <a:cs typeface="Tahoma" panose="020B0604030504040204" pitchFamily="34" charset="0"/>
              </a:defRPr>
            </a:pPr>
            <a:endParaRPr lang="en-US"/>
          </a:p>
        </c:txPr>
        <c:crossAx val="1984945920"/>
        <c:crosses val="autoZero"/>
        <c:auto val="1"/>
        <c:lblAlgn val="ctr"/>
        <c:lblOffset val="100"/>
        <c:noMultiLvlLbl val="0"/>
      </c:catAx>
      <c:valAx>
        <c:axId val="1984945920"/>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198653865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481F67"/>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586153</xdr:colOff>
      <xdr:row>1</xdr:row>
      <xdr:rowOff>7816</xdr:rowOff>
    </xdr:from>
    <xdr:to>
      <xdr:col>5</xdr:col>
      <xdr:colOff>9081</xdr:colOff>
      <xdr:row>2</xdr:row>
      <xdr:rowOff>420322</xdr:rowOff>
    </xdr:to>
    <xdr:pic>
      <xdr:nvPicPr>
        <xdr:cNvPr id="2" name="Picture 1">
          <a:extLst>
            <a:ext uri="{FF2B5EF4-FFF2-40B4-BE49-F238E27FC236}">
              <a16:creationId xmlns:a16="http://schemas.microsoft.com/office/drawing/2014/main" id="{3EDAE4B8-DC81-48D2-8384-770513B465E4}"/>
            </a:ext>
          </a:extLst>
        </xdr:cNvPr>
        <xdr:cNvPicPr>
          <a:picLocks noChangeAspect="1"/>
        </xdr:cNvPicPr>
      </xdr:nvPicPr>
      <xdr:blipFill>
        <a:blip xmlns:r="http://schemas.openxmlformats.org/officeDocument/2006/relationships" r:embed="rId1"/>
        <a:stretch>
          <a:fillRect/>
        </a:stretch>
      </xdr:blipFill>
      <xdr:spPr>
        <a:xfrm>
          <a:off x="586153" y="197619"/>
          <a:ext cx="2652740" cy="611832"/>
        </a:xfrm>
        <a:prstGeom prst="rect">
          <a:avLst/>
        </a:prstGeom>
      </xdr:spPr>
    </xdr:pic>
    <xdr:clientData/>
  </xdr:twoCellAnchor>
  <xdr:twoCellAnchor editAs="oneCell">
    <xdr:from>
      <xdr:col>11</xdr:col>
      <xdr:colOff>740011</xdr:colOff>
      <xdr:row>0</xdr:row>
      <xdr:rowOff>38858</xdr:rowOff>
    </xdr:from>
    <xdr:to>
      <xdr:col>13</xdr:col>
      <xdr:colOff>189751</xdr:colOff>
      <xdr:row>3</xdr:row>
      <xdr:rowOff>361254</xdr:rowOff>
    </xdr:to>
    <xdr:pic>
      <xdr:nvPicPr>
        <xdr:cNvPr id="12" name="Picture 5">
          <a:extLst>
            <a:ext uri="{FF2B5EF4-FFF2-40B4-BE49-F238E27FC236}">
              <a16:creationId xmlns:a16="http://schemas.microsoft.com/office/drawing/2014/main" id="{635042C5-4CD1-3C40-0CE4-AB2000B0AB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91452" y="38858"/>
          <a:ext cx="2743130" cy="1161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586153</xdr:colOff>
      <xdr:row>1</xdr:row>
      <xdr:rowOff>7816</xdr:rowOff>
    </xdr:from>
    <xdr:to>
      <xdr:col>3</xdr:col>
      <xdr:colOff>1532148</xdr:colOff>
      <xdr:row>2</xdr:row>
      <xdr:rowOff>353785</xdr:rowOff>
    </xdr:to>
    <xdr:pic>
      <xdr:nvPicPr>
        <xdr:cNvPr id="2" name="Picture 1">
          <a:extLst>
            <a:ext uri="{FF2B5EF4-FFF2-40B4-BE49-F238E27FC236}">
              <a16:creationId xmlns:a16="http://schemas.microsoft.com/office/drawing/2014/main" id="{17553CDA-FAC6-45E7-9A0E-5BE373116D71}"/>
            </a:ext>
          </a:extLst>
        </xdr:cNvPr>
        <xdr:cNvPicPr>
          <a:picLocks noChangeAspect="1"/>
        </xdr:cNvPicPr>
      </xdr:nvPicPr>
      <xdr:blipFill>
        <a:blip xmlns:r="http://schemas.openxmlformats.org/officeDocument/2006/relationships" r:embed="rId1"/>
        <a:stretch>
          <a:fillRect/>
        </a:stretch>
      </xdr:blipFill>
      <xdr:spPr>
        <a:xfrm>
          <a:off x="586153" y="189245"/>
          <a:ext cx="2367488" cy="536469"/>
        </a:xfrm>
        <a:prstGeom prst="rect">
          <a:avLst/>
        </a:prstGeom>
      </xdr:spPr>
    </xdr:pic>
    <xdr:clientData/>
  </xdr:twoCellAnchor>
  <xdr:twoCellAnchor editAs="oneCell">
    <xdr:from>
      <xdr:col>3</xdr:col>
      <xdr:colOff>6955692</xdr:colOff>
      <xdr:row>0</xdr:row>
      <xdr:rowOff>39077</xdr:rowOff>
    </xdr:from>
    <xdr:to>
      <xdr:col>5</xdr:col>
      <xdr:colOff>243878</xdr:colOff>
      <xdr:row>3</xdr:row>
      <xdr:rowOff>312235</xdr:rowOff>
    </xdr:to>
    <xdr:pic>
      <xdr:nvPicPr>
        <xdr:cNvPr id="5" name="Picture 2">
          <a:extLst>
            <a:ext uri="{FF2B5EF4-FFF2-40B4-BE49-F238E27FC236}">
              <a16:creationId xmlns:a16="http://schemas.microsoft.com/office/drawing/2014/main" id="{836A513E-D830-49A3-9772-36AE86E97C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72231" y="39077"/>
          <a:ext cx="2413000" cy="10224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586153</xdr:colOff>
      <xdr:row>1</xdr:row>
      <xdr:rowOff>7816</xdr:rowOff>
    </xdr:from>
    <xdr:to>
      <xdr:col>3</xdr:col>
      <xdr:colOff>496173</xdr:colOff>
      <xdr:row>2</xdr:row>
      <xdr:rowOff>390525</xdr:rowOff>
    </xdr:to>
    <xdr:pic>
      <xdr:nvPicPr>
        <xdr:cNvPr id="10" name="Picture 2">
          <a:extLst>
            <a:ext uri="{FF2B5EF4-FFF2-40B4-BE49-F238E27FC236}">
              <a16:creationId xmlns:a16="http://schemas.microsoft.com/office/drawing/2014/main" id="{4EE1B0CD-B4DA-470B-82DC-5414DB83EA7C}"/>
            </a:ext>
          </a:extLst>
        </xdr:cNvPr>
        <xdr:cNvPicPr>
          <a:picLocks noChangeAspect="1"/>
        </xdr:cNvPicPr>
      </xdr:nvPicPr>
      <xdr:blipFill>
        <a:blip xmlns:r="http://schemas.openxmlformats.org/officeDocument/2006/relationships" r:embed="rId1"/>
        <a:stretch>
          <a:fillRect/>
        </a:stretch>
      </xdr:blipFill>
      <xdr:spPr>
        <a:xfrm>
          <a:off x="586153" y="198316"/>
          <a:ext cx="3402520" cy="728784"/>
        </a:xfrm>
        <a:prstGeom prst="rect">
          <a:avLst/>
        </a:prstGeom>
      </xdr:spPr>
    </xdr:pic>
    <xdr:clientData/>
  </xdr:twoCellAnchor>
  <xdr:twoCellAnchor>
    <xdr:from>
      <xdr:col>4</xdr:col>
      <xdr:colOff>562471</xdr:colOff>
      <xdr:row>5</xdr:row>
      <xdr:rowOff>247488</xdr:rowOff>
    </xdr:from>
    <xdr:to>
      <xdr:col>5</xdr:col>
      <xdr:colOff>184727</xdr:colOff>
      <xdr:row>10</xdr:row>
      <xdr:rowOff>738143</xdr:rowOff>
    </xdr:to>
    <xdr:graphicFrame macro="">
      <xdr:nvGraphicFramePr>
        <xdr:cNvPr id="192" name="Chart 1">
          <a:extLst>
            <a:ext uri="{FF2B5EF4-FFF2-40B4-BE49-F238E27FC236}">
              <a16:creationId xmlns:a16="http://schemas.microsoft.com/office/drawing/2014/main" id="{8AF862D6-6E93-F729-9743-6A212266FA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6707020</xdr:colOff>
      <xdr:row>0</xdr:row>
      <xdr:rowOff>0</xdr:rowOff>
    </xdr:from>
    <xdr:to>
      <xdr:col>5</xdr:col>
      <xdr:colOff>920982</xdr:colOff>
      <xdr:row>3</xdr:row>
      <xdr:rowOff>159881</xdr:rowOff>
    </xdr:to>
    <xdr:pic>
      <xdr:nvPicPr>
        <xdr:cNvPr id="5" name="Picture 103">
          <a:extLst>
            <a:ext uri="{FF2B5EF4-FFF2-40B4-BE49-F238E27FC236}">
              <a16:creationId xmlns:a16="http://schemas.microsoft.com/office/drawing/2014/main" id="{2B005BD7-1707-4E4E-8DF9-4F9212B12F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45649" y="0"/>
          <a:ext cx="3621790" cy="1534656"/>
        </a:xfrm>
        <a:prstGeom prst="rect">
          <a:avLst/>
        </a:prstGeom>
      </xdr:spPr>
    </xdr:pic>
    <xdr:clientData/>
  </xdr:twoCellAnchor>
  <xdr:twoCellAnchor>
    <xdr:from>
      <xdr:col>1</xdr:col>
      <xdr:colOff>696279</xdr:colOff>
      <xdr:row>5</xdr:row>
      <xdr:rowOff>260514</xdr:rowOff>
    </xdr:from>
    <xdr:to>
      <xdr:col>4</xdr:col>
      <xdr:colOff>298406</xdr:colOff>
      <xdr:row>10</xdr:row>
      <xdr:rowOff>767329</xdr:rowOff>
    </xdr:to>
    <xdr:sp macro="" textlink="">
      <xdr:nvSpPr>
        <xdr:cNvPr id="41" name="Rectangle 104">
          <a:extLst>
            <a:ext uri="{FF2B5EF4-FFF2-40B4-BE49-F238E27FC236}">
              <a16:creationId xmlns:a16="http://schemas.microsoft.com/office/drawing/2014/main" id="{B8116806-42F2-EDEE-2BEB-02AA994F558D}"/>
            </a:ext>
          </a:extLst>
        </xdr:cNvPr>
        <xdr:cNvSpPr/>
      </xdr:nvSpPr>
      <xdr:spPr>
        <a:xfrm>
          <a:off x="1321509" y="2370667"/>
          <a:ext cx="5125000" cy="4245175"/>
        </a:xfrm>
        <a:prstGeom prst="rect">
          <a:avLst/>
        </a:prstGeom>
        <a:noFill/>
        <a:ln>
          <a:solidFill>
            <a:srgbClr val="481F67"/>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492673</xdr:colOff>
      <xdr:row>10</xdr:row>
      <xdr:rowOff>182359</xdr:rowOff>
    </xdr:from>
    <xdr:to>
      <xdr:col>4</xdr:col>
      <xdr:colOff>569141</xdr:colOff>
      <xdr:row>10</xdr:row>
      <xdr:rowOff>651282</xdr:rowOff>
    </xdr:to>
    <xdr:sp macro="" textlink="">
      <xdr:nvSpPr>
        <xdr:cNvPr id="145" name="TextBox 105">
          <a:extLst>
            <a:ext uri="{FF2B5EF4-FFF2-40B4-BE49-F238E27FC236}">
              <a16:creationId xmlns:a16="http://schemas.microsoft.com/office/drawing/2014/main" id="{F5F1F578-9FC9-48CA-C516-4155366B1748}"/>
            </a:ext>
          </a:extLst>
        </xdr:cNvPr>
        <xdr:cNvSpPr txBox="1"/>
      </xdr:nvSpPr>
      <xdr:spPr>
        <a:xfrm>
          <a:off x="1105776" y="6039687"/>
          <a:ext cx="5583451" cy="468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481F67"/>
              </a:solidFill>
              <a:latin typeface="Tahoma" panose="020B0604030504040204" pitchFamily="34" charset="0"/>
              <a:ea typeface="Tahoma" panose="020B0604030504040204" pitchFamily="34" charset="0"/>
              <a:cs typeface="Tahoma" panose="020B0604030504040204" pitchFamily="34" charset="0"/>
            </a:rPr>
            <a:t>Sur la base de votre proactivité à aborder les thèmes de la </a:t>
          </a:r>
          <a:r>
            <a:rPr lang="en-GB" sz="1100" b="1" i="1">
              <a:solidFill>
                <a:srgbClr val="481F67"/>
              </a:solidFill>
              <a:latin typeface="Tahoma" panose="020B0604030504040204" pitchFamily="34" charset="0"/>
              <a:ea typeface="Tahoma" panose="020B0604030504040204" pitchFamily="34" charset="0"/>
              <a:cs typeface="Tahoma" panose="020B0604030504040204" pitchFamily="34" charset="0"/>
            </a:rPr>
            <a:t>Cyber Sustainability</a:t>
          </a:r>
          <a:r>
            <a:rPr lang="en-GB" sz="1100" b="1">
              <a:solidFill>
                <a:srgbClr val="481F67"/>
              </a:solidFill>
              <a:latin typeface="Tahoma" panose="020B0604030504040204" pitchFamily="34" charset="0"/>
              <a:ea typeface="Tahoma" panose="020B0604030504040204" pitchFamily="34" charset="0"/>
              <a:cs typeface="Tahoma" panose="020B0604030504040204" pitchFamily="34" charset="0"/>
            </a:rPr>
            <a:t> d'un point de vue organisationnel et de la gouvernance.</a:t>
          </a:r>
        </a:p>
      </xdr:txBody>
    </xdr:sp>
    <xdr:clientData/>
  </xdr:twoCellAnchor>
  <xdr:twoCellAnchor>
    <xdr:from>
      <xdr:col>4</xdr:col>
      <xdr:colOff>1466249</xdr:colOff>
      <xdr:row>10</xdr:row>
      <xdr:rowOff>296806</xdr:rowOff>
    </xdr:from>
    <xdr:to>
      <xdr:col>4</xdr:col>
      <xdr:colOff>7521466</xdr:colOff>
      <xdr:row>10</xdr:row>
      <xdr:rowOff>765729</xdr:rowOff>
    </xdr:to>
    <xdr:sp macro="" textlink="">
      <xdr:nvSpPr>
        <xdr:cNvPr id="188" name="TextBox 106">
          <a:extLst>
            <a:ext uri="{FF2B5EF4-FFF2-40B4-BE49-F238E27FC236}">
              <a16:creationId xmlns:a16="http://schemas.microsoft.com/office/drawing/2014/main" id="{75E8FF07-094F-F77E-CD14-122F226F2234}"/>
            </a:ext>
          </a:extLst>
        </xdr:cNvPr>
        <xdr:cNvSpPr txBox="1"/>
      </xdr:nvSpPr>
      <xdr:spPr>
        <a:xfrm>
          <a:off x="7586335" y="6154134"/>
          <a:ext cx="6055217" cy="468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481F67"/>
              </a:solidFill>
              <a:latin typeface="Tahoma" panose="020B0604030504040204" pitchFamily="34" charset="0"/>
              <a:ea typeface="Tahoma" panose="020B0604030504040204" pitchFamily="34" charset="0"/>
              <a:cs typeface="Tahoma" panose="020B0604030504040204" pitchFamily="34" charset="0"/>
            </a:rPr>
            <a:t>Sur la base de votre posture actuelle en matière d'écologie</a:t>
          </a:r>
          <a:r>
            <a:rPr lang="en-GB" sz="1100" b="1" baseline="0">
              <a:solidFill>
                <a:srgbClr val="481F67"/>
              </a:solidFill>
              <a:latin typeface="Tahoma" panose="020B0604030504040204" pitchFamily="34" charset="0"/>
              <a:ea typeface="Tahoma" panose="020B0604030504040204" pitchFamily="34" charset="0"/>
              <a:cs typeface="Tahoma" panose="020B0604030504040204" pitchFamily="34" charset="0"/>
            </a:rPr>
            <a:t> </a:t>
          </a:r>
          <a:r>
            <a:rPr lang="en-GB" sz="1100" b="1">
              <a:solidFill>
                <a:srgbClr val="481F67"/>
              </a:solidFill>
              <a:latin typeface="Tahoma" panose="020B0604030504040204" pitchFamily="34" charset="0"/>
              <a:ea typeface="Tahoma" panose="020B0604030504040204" pitchFamily="34" charset="0"/>
              <a:cs typeface="Tahoma" panose="020B0604030504040204" pitchFamily="34" charset="0"/>
            </a:rPr>
            <a:t>par rapport aux thématiques les plus émettrices.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586153</xdr:colOff>
      <xdr:row>1</xdr:row>
      <xdr:rowOff>7816</xdr:rowOff>
    </xdr:from>
    <xdr:to>
      <xdr:col>4</xdr:col>
      <xdr:colOff>560450</xdr:colOff>
      <xdr:row>2</xdr:row>
      <xdr:rowOff>235927</xdr:rowOff>
    </xdr:to>
    <xdr:pic>
      <xdr:nvPicPr>
        <xdr:cNvPr id="2" name="Picture 1">
          <a:extLst>
            <a:ext uri="{FF2B5EF4-FFF2-40B4-BE49-F238E27FC236}">
              <a16:creationId xmlns:a16="http://schemas.microsoft.com/office/drawing/2014/main" id="{4246C857-4263-44A6-BC76-96F9A4F7F13F}"/>
            </a:ext>
          </a:extLst>
        </xdr:cNvPr>
        <xdr:cNvPicPr>
          <a:picLocks noChangeAspect="1"/>
        </xdr:cNvPicPr>
      </xdr:nvPicPr>
      <xdr:blipFill>
        <a:blip xmlns:r="http://schemas.openxmlformats.org/officeDocument/2006/relationships" r:embed="rId1"/>
        <a:stretch>
          <a:fillRect/>
        </a:stretch>
      </xdr:blipFill>
      <xdr:spPr>
        <a:xfrm>
          <a:off x="586153" y="195385"/>
          <a:ext cx="2653857" cy="609600"/>
        </a:xfrm>
        <a:prstGeom prst="rect">
          <a:avLst/>
        </a:prstGeom>
      </xdr:spPr>
    </xdr:pic>
    <xdr:clientData/>
  </xdr:twoCellAnchor>
  <xdr:twoCellAnchor editAs="oneCell">
    <xdr:from>
      <xdr:col>9</xdr:col>
      <xdr:colOff>669890</xdr:colOff>
      <xdr:row>0</xdr:row>
      <xdr:rowOff>55824</xdr:rowOff>
    </xdr:from>
    <xdr:to>
      <xdr:col>13</xdr:col>
      <xdr:colOff>325082</xdr:colOff>
      <xdr:row>3</xdr:row>
      <xdr:rowOff>187720</xdr:rowOff>
    </xdr:to>
    <xdr:pic>
      <xdr:nvPicPr>
        <xdr:cNvPr id="5" name="Picture 2">
          <a:extLst>
            <a:ext uri="{FF2B5EF4-FFF2-40B4-BE49-F238E27FC236}">
              <a16:creationId xmlns:a16="http://schemas.microsoft.com/office/drawing/2014/main" id="{D52D978B-E7E4-4E32-B855-7ACFED8D15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06154" y="55824"/>
          <a:ext cx="2753992" cy="11669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586153</xdr:colOff>
      <xdr:row>1</xdr:row>
      <xdr:rowOff>7816</xdr:rowOff>
    </xdr:from>
    <xdr:to>
      <xdr:col>4</xdr:col>
      <xdr:colOff>560450</xdr:colOff>
      <xdr:row>2</xdr:row>
      <xdr:rowOff>242277</xdr:rowOff>
    </xdr:to>
    <xdr:pic>
      <xdr:nvPicPr>
        <xdr:cNvPr id="2" name="Picture 1">
          <a:extLst>
            <a:ext uri="{FF2B5EF4-FFF2-40B4-BE49-F238E27FC236}">
              <a16:creationId xmlns:a16="http://schemas.microsoft.com/office/drawing/2014/main" id="{A07D6062-A5F4-4122-AA1B-7924532A073D}"/>
            </a:ext>
          </a:extLst>
        </xdr:cNvPr>
        <xdr:cNvPicPr>
          <a:picLocks noChangeAspect="1"/>
        </xdr:cNvPicPr>
      </xdr:nvPicPr>
      <xdr:blipFill>
        <a:blip xmlns:r="http://schemas.openxmlformats.org/officeDocument/2006/relationships" r:embed="rId1"/>
        <a:stretch>
          <a:fillRect/>
        </a:stretch>
      </xdr:blipFill>
      <xdr:spPr>
        <a:xfrm>
          <a:off x="586153" y="191966"/>
          <a:ext cx="2641297" cy="609111"/>
        </a:xfrm>
        <a:prstGeom prst="rect">
          <a:avLst/>
        </a:prstGeom>
      </xdr:spPr>
    </xdr:pic>
    <xdr:clientData/>
  </xdr:twoCellAnchor>
  <xdr:twoCellAnchor editAs="oneCell">
    <xdr:from>
      <xdr:col>9</xdr:col>
      <xdr:colOff>669890</xdr:colOff>
      <xdr:row>0</xdr:row>
      <xdr:rowOff>55824</xdr:rowOff>
    </xdr:from>
    <xdr:to>
      <xdr:col>13</xdr:col>
      <xdr:colOff>325082</xdr:colOff>
      <xdr:row>3</xdr:row>
      <xdr:rowOff>187720</xdr:rowOff>
    </xdr:to>
    <xdr:pic>
      <xdr:nvPicPr>
        <xdr:cNvPr id="3" name="Picture 2">
          <a:extLst>
            <a:ext uri="{FF2B5EF4-FFF2-40B4-BE49-F238E27FC236}">
              <a16:creationId xmlns:a16="http://schemas.microsoft.com/office/drawing/2014/main" id="{1E1495CB-117E-4564-A58E-146BB25CA3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56540" y="55824"/>
          <a:ext cx="2753992" cy="11669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WIX-GLOBALCYBERSECURITY/Documents/05%20&#8211;%20Thought%20Leadership/05%20-%20Co-authored%20Publications/2024-01%20_%20Cyber%20Sustainability%20x%20Campus%20Cyber%20and%20ADEME/Website/Cybersecurity%20Sustainability_Auto-assessment_EN.xlsx?A81C8D7D" TargetMode="External"/><Relationship Id="rId1" Type="http://schemas.openxmlformats.org/officeDocument/2006/relationships/externalLinkPath" Target="file:///\\A81C8D7D\Cybersecurity%20Sustainability_Auto-assessment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urvey "/>
      <sheetName val="Results"/>
      <sheetName val="Help"/>
      <sheetName val="License"/>
      <sheetName val="Selected Answers"/>
      <sheetName val="Score Calculation"/>
      <sheetName val="Possible Answers"/>
      <sheetName val="Thresholds"/>
      <sheetName val="Recommendations"/>
      <sheetName val="Countries"/>
    </sheetNames>
    <sheetDataSet>
      <sheetData sheetId="0"/>
      <sheetData sheetId="1"/>
      <sheetData sheetId="2"/>
      <sheetData sheetId="3"/>
      <sheetData sheetId="4"/>
      <sheetData sheetId="5">
        <row r="2">
          <cell r="D2" t="e">
            <v>#N/A</v>
          </cell>
        </row>
        <row r="3">
          <cell r="D3" t="e">
            <v>#N/A</v>
          </cell>
        </row>
        <row r="4">
          <cell r="D4" t="e">
            <v>#N/A</v>
          </cell>
        </row>
        <row r="5">
          <cell r="D5" t="e">
            <v>#N/A</v>
          </cell>
        </row>
        <row r="6">
          <cell r="D6" t="str">
            <v>Blank</v>
          </cell>
        </row>
        <row r="7">
          <cell r="D7" t="e">
            <v>#N/A</v>
          </cell>
        </row>
        <row r="8">
          <cell r="D8" t="e">
            <v>#N/A</v>
          </cell>
        </row>
        <row r="9">
          <cell r="D9" t="e">
            <v>#N/A</v>
          </cell>
        </row>
        <row r="10">
          <cell r="D10" t="e">
            <v>#N/A</v>
          </cell>
        </row>
        <row r="11">
          <cell r="D11" t="e">
            <v>#N/A</v>
          </cell>
        </row>
        <row r="12">
          <cell r="D12" t="e">
            <v>#N/A</v>
          </cell>
        </row>
        <row r="13">
          <cell r="D13" t="e">
            <v>#N/A</v>
          </cell>
        </row>
        <row r="14">
          <cell r="D14" t="e">
            <v>#N/A</v>
          </cell>
        </row>
        <row r="15">
          <cell r="D15" t="e">
            <v>#N/A</v>
          </cell>
        </row>
        <row r="16">
          <cell r="D16" t="e">
            <v>#N/A</v>
          </cell>
        </row>
        <row r="17">
          <cell r="D17" t="str">
            <v>Blank</v>
          </cell>
        </row>
        <row r="18">
          <cell r="D18" t="str">
            <v>Blank</v>
          </cell>
        </row>
        <row r="19">
          <cell r="D19" t="str">
            <v>Blank</v>
          </cell>
        </row>
      </sheetData>
      <sheetData sheetId="6"/>
      <sheetData sheetId="7">
        <row r="2">
          <cell r="C2" t="str">
            <v>Yes</v>
          </cell>
          <cell r="D2">
            <v>1</v>
          </cell>
        </row>
        <row r="3">
          <cell r="C3" t="str">
            <v xml:space="preserve">No </v>
          </cell>
          <cell r="D3">
            <v>0</v>
          </cell>
        </row>
        <row r="12">
          <cell r="C12" t="str">
            <v>Fully/almost fully on premise</v>
          </cell>
          <cell r="D12">
            <v>0.95</v>
          </cell>
        </row>
        <row r="13">
          <cell r="C13" t="str">
            <v>Majority on premise</v>
          </cell>
          <cell r="D13">
            <v>0.75</v>
          </cell>
        </row>
        <row r="14">
          <cell r="C14" t="str">
            <v>Roughly an equal split</v>
          </cell>
          <cell r="D14">
            <v>0.5</v>
          </cell>
        </row>
        <row r="15">
          <cell r="C15" t="str">
            <v>Majority cloud-based</v>
          </cell>
          <cell r="D15">
            <v>0.25</v>
          </cell>
        </row>
        <row r="16">
          <cell r="C16" t="str">
            <v>Fully/almost fully cloud-based</v>
          </cell>
          <cell r="D16">
            <v>0.05</v>
          </cell>
        </row>
        <row r="17">
          <cell r="C17" t="str">
            <v>&lt;3 years</v>
          </cell>
          <cell r="D17">
            <v>3</v>
          </cell>
        </row>
        <row r="18">
          <cell r="C18" t="str">
            <v>4 years</v>
          </cell>
          <cell r="D18">
            <v>4</v>
          </cell>
        </row>
        <row r="19">
          <cell r="C19" t="str">
            <v>5 years</v>
          </cell>
          <cell r="D19">
            <v>5</v>
          </cell>
        </row>
        <row r="20">
          <cell r="C20" t="str">
            <v>&gt;6 years</v>
          </cell>
          <cell r="D20">
            <v>6</v>
          </cell>
        </row>
        <row r="21">
          <cell r="C21" t="str">
            <v>N/A - Fully cloud based</v>
          </cell>
          <cell r="D21">
            <v>5</v>
          </cell>
        </row>
        <row r="23">
          <cell r="C23" t="str">
            <v>&lt;40%</v>
          </cell>
          <cell r="D23">
            <v>0.2</v>
          </cell>
        </row>
        <row r="24">
          <cell r="C24" t="str">
            <v>40% to 70%</v>
          </cell>
          <cell r="D24">
            <v>0.55000000000000004</v>
          </cell>
        </row>
        <row r="25">
          <cell r="C25" t="str">
            <v>70% to 90%</v>
          </cell>
          <cell r="D25">
            <v>0.8</v>
          </cell>
        </row>
        <row r="26">
          <cell r="C26" t="str">
            <v>&gt;90%</v>
          </cell>
          <cell r="D26">
            <v>0.95</v>
          </cell>
        </row>
        <row r="28">
          <cell r="C28" t="str">
            <v>Yes</v>
          </cell>
          <cell r="D28">
            <v>0</v>
          </cell>
        </row>
        <row r="29">
          <cell r="C29" t="str">
            <v xml:space="preserve">No </v>
          </cell>
          <cell r="D29">
            <v>1</v>
          </cell>
        </row>
      </sheetData>
      <sheetData sheetId="8">
        <row r="2">
          <cell r="C2">
            <v>0.41666666666666669</v>
          </cell>
          <cell r="D2">
            <v>0.83333333333333337</v>
          </cell>
          <cell r="E2">
            <v>1.25</v>
          </cell>
        </row>
        <row r="3">
          <cell r="C3">
            <v>1</v>
          </cell>
          <cell r="D3">
            <v>2</v>
          </cell>
          <cell r="E3">
            <v>3</v>
          </cell>
        </row>
        <row r="4">
          <cell r="C4">
            <v>3.3333333333333333E-2</v>
          </cell>
          <cell r="D4">
            <v>6.6666666666666666E-2</v>
          </cell>
          <cell r="E4">
            <v>0.1</v>
          </cell>
        </row>
        <row r="5">
          <cell r="C5">
            <v>2.5</v>
          </cell>
          <cell r="D5">
            <v>5</v>
          </cell>
          <cell r="E5">
            <v>7.5</v>
          </cell>
        </row>
      </sheetData>
      <sheetData sheetId="9"/>
      <sheetData sheetId="10">
        <row r="1">
          <cell r="A1" t="str">
            <v>Countries
(used for lists in the survey tab)</v>
          </cell>
          <cell r="B1" t="str">
            <v>kgCO2e / kWh</v>
          </cell>
        </row>
        <row r="2">
          <cell r="A2" t="str">
            <v>Albania</v>
          </cell>
          <cell r="B2">
            <v>2E-3</v>
          </cell>
        </row>
        <row r="3">
          <cell r="A3" t="str">
            <v>Algeria</v>
          </cell>
          <cell r="B3">
            <v>0.54800000000000004</v>
          </cell>
        </row>
        <row r="4">
          <cell r="A4" t="str">
            <v>Angola</v>
          </cell>
          <cell r="B4">
            <v>0.44</v>
          </cell>
        </row>
        <row r="5">
          <cell r="A5" t="str">
            <v>Argentina</v>
          </cell>
          <cell r="B5">
            <v>0.36699999999999999</v>
          </cell>
        </row>
        <row r="6">
          <cell r="A6" t="str">
            <v>Armenia</v>
          </cell>
          <cell r="B6">
            <v>0.18099999999999999</v>
          </cell>
        </row>
        <row r="7">
          <cell r="A7" t="str">
            <v>Australia</v>
          </cell>
          <cell r="B7">
            <v>0.84099999999999997</v>
          </cell>
        </row>
        <row r="8">
          <cell r="A8" t="str">
            <v>Austria</v>
          </cell>
          <cell r="B8">
            <v>0.188</v>
          </cell>
        </row>
        <row r="9">
          <cell r="A9" t="str">
            <v>Azerbaijan</v>
          </cell>
          <cell r="B9">
            <v>0.58399999999999996</v>
          </cell>
        </row>
        <row r="10">
          <cell r="A10" t="str">
            <v>Bahrain</v>
          </cell>
          <cell r="B10">
            <v>0.64</v>
          </cell>
        </row>
        <row r="11">
          <cell r="A11" t="str">
            <v>Bangladesh</v>
          </cell>
          <cell r="B11">
            <v>0.59299999999999997</v>
          </cell>
        </row>
        <row r="12">
          <cell r="A12" t="str">
            <v>Belarus</v>
          </cell>
          <cell r="B12">
            <v>0.58499999999999996</v>
          </cell>
        </row>
        <row r="13">
          <cell r="A13" t="str">
            <v>Belgium</v>
          </cell>
          <cell r="B13">
            <v>0.22</v>
          </cell>
        </row>
        <row r="14">
          <cell r="A14" t="str">
            <v>Benin</v>
          </cell>
          <cell r="B14">
            <v>0.72</v>
          </cell>
        </row>
        <row r="15">
          <cell r="A15" t="str">
            <v>Bolivia</v>
          </cell>
          <cell r="B15">
            <v>0.42299999999999999</v>
          </cell>
        </row>
        <row r="16">
          <cell r="A16" t="str">
            <v>Bosnia and Herzegovina</v>
          </cell>
          <cell r="B16">
            <v>0.72899999999999998</v>
          </cell>
        </row>
        <row r="17">
          <cell r="A17" t="str">
            <v>Botswana</v>
          </cell>
          <cell r="B17">
            <v>2.5169999999999999</v>
          </cell>
        </row>
        <row r="18">
          <cell r="A18" t="str">
            <v>Brazil</v>
          </cell>
          <cell r="B18">
            <v>8.6999999999999994E-2</v>
          </cell>
        </row>
        <row r="19">
          <cell r="A19" t="str">
            <v>Brunei Darussalam</v>
          </cell>
          <cell r="B19">
            <v>0.79800000000000004</v>
          </cell>
        </row>
        <row r="20">
          <cell r="A20" t="str">
            <v>Bulgaria</v>
          </cell>
          <cell r="B20">
            <v>0.57899999999999996</v>
          </cell>
        </row>
        <row r="21">
          <cell r="A21" t="str">
            <v>Cambodia</v>
          </cell>
          <cell r="B21">
            <v>0.80400000000000005</v>
          </cell>
        </row>
        <row r="22">
          <cell r="A22" t="str">
            <v>Cameroon</v>
          </cell>
          <cell r="B22">
            <v>0.20699999999999999</v>
          </cell>
        </row>
        <row r="23">
          <cell r="A23" t="str">
            <v>Canada</v>
          </cell>
          <cell r="B23">
            <v>0.186</v>
          </cell>
        </row>
        <row r="24">
          <cell r="A24" t="str">
            <v>Chile</v>
          </cell>
          <cell r="B24">
            <v>0.41</v>
          </cell>
        </row>
        <row r="25">
          <cell r="A25" t="str">
            <v>China</v>
          </cell>
          <cell r="B25">
            <v>0.76600000000000001</v>
          </cell>
        </row>
        <row r="26">
          <cell r="A26" t="str">
            <v>Colombia</v>
          </cell>
          <cell r="B26">
            <v>0.17599999999999999</v>
          </cell>
        </row>
        <row r="27">
          <cell r="A27" t="str">
            <v>Congo</v>
          </cell>
          <cell r="B27">
            <v>0.14199999999999999</v>
          </cell>
        </row>
        <row r="28">
          <cell r="A28" t="str">
            <v>Costa Rica</v>
          </cell>
          <cell r="B28">
            <v>5.6000000000000001E-2</v>
          </cell>
        </row>
        <row r="29">
          <cell r="A29" t="str">
            <v>Croatia</v>
          </cell>
          <cell r="B29">
            <v>0.30499999999999999</v>
          </cell>
        </row>
        <row r="30">
          <cell r="A30" t="str">
            <v>Cuba</v>
          </cell>
          <cell r="B30">
            <v>1.012</v>
          </cell>
        </row>
        <row r="31">
          <cell r="A31" t="str">
            <v>Cyprus</v>
          </cell>
          <cell r="B31">
            <v>0.70199999999999996</v>
          </cell>
        </row>
        <row r="32">
          <cell r="A32" t="str">
            <v>Czech Republic</v>
          </cell>
          <cell r="B32">
            <v>0.58899999999999997</v>
          </cell>
        </row>
        <row r="33">
          <cell r="A33" t="str">
            <v>Democratic Republic of the Congo</v>
          </cell>
          <cell r="B33">
            <v>3.0000000000000001E-3</v>
          </cell>
        </row>
        <row r="34">
          <cell r="A34" t="str">
            <v>Denmark</v>
          </cell>
          <cell r="B34">
            <v>0.36</v>
          </cell>
        </row>
        <row r="35">
          <cell r="A35" t="str">
            <v>Dominican Republic</v>
          </cell>
          <cell r="B35">
            <v>0.58899999999999997</v>
          </cell>
        </row>
        <row r="36">
          <cell r="A36" t="str">
            <v>Ecuador</v>
          </cell>
          <cell r="B36">
            <v>0.38900000000000001</v>
          </cell>
        </row>
        <row r="37">
          <cell r="A37" t="str">
            <v>Egypt</v>
          </cell>
          <cell r="B37">
            <v>0.45</v>
          </cell>
        </row>
        <row r="38">
          <cell r="A38" t="str">
            <v>El Salvador</v>
          </cell>
          <cell r="B38">
            <v>0.223</v>
          </cell>
        </row>
        <row r="39">
          <cell r="A39" t="str">
            <v>Eritrea</v>
          </cell>
          <cell r="B39">
            <v>0.64600000000000002</v>
          </cell>
        </row>
        <row r="40">
          <cell r="A40" t="str">
            <v>Estonia</v>
          </cell>
          <cell r="B40">
            <v>1.014</v>
          </cell>
        </row>
        <row r="41">
          <cell r="A41" t="str">
            <v>Ethiopia</v>
          </cell>
          <cell r="B41">
            <v>7.0000000000000001E-3</v>
          </cell>
        </row>
        <row r="42">
          <cell r="A42" t="str">
            <v>Finland</v>
          </cell>
          <cell r="B42">
            <v>0.22900000000000001</v>
          </cell>
        </row>
        <row r="43">
          <cell r="A43" t="str">
            <v>France</v>
          </cell>
          <cell r="B43">
            <v>0.06</v>
          </cell>
        </row>
        <row r="44">
          <cell r="A44" t="str">
            <v>Gabon</v>
          </cell>
          <cell r="B44">
            <v>0.38300000000000001</v>
          </cell>
        </row>
        <row r="45">
          <cell r="A45" t="str">
            <v>Georgia</v>
          </cell>
          <cell r="B45">
            <v>7.0999999999999994E-2</v>
          </cell>
        </row>
        <row r="46">
          <cell r="A46" t="str">
            <v>Germany</v>
          </cell>
          <cell r="B46">
            <v>0.46100000000000002</v>
          </cell>
        </row>
        <row r="47">
          <cell r="A47" t="str">
            <v>Ghana</v>
          </cell>
          <cell r="B47">
            <v>0.25900000000000001</v>
          </cell>
        </row>
        <row r="48">
          <cell r="A48" t="str">
            <v>Gibraltar</v>
          </cell>
          <cell r="B48">
            <v>0.76200000000000001</v>
          </cell>
        </row>
        <row r="49">
          <cell r="A49" t="str">
            <v>Greece</v>
          </cell>
          <cell r="B49">
            <v>0.71799999999999997</v>
          </cell>
        </row>
        <row r="50">
          <cell r="A50" t="str">
            <v>Guatemala</v>
          </cell>
          <cell r="B50">
            <v>0.28599999999999998</v>
          </cell>
        </row>
        <row r="51">
          <cell r="A51" t="str">
            <v>Haiti</v>
          </cell>
          <cell r="B51">
            <v>0.53800000000000003</v>
          </cell>
        </row>
        <row r="52">
          <cell r="A52" t="str">
            <v>Honduras</v>
          </cell>
          <cell r="B52">
            <v>0.33200000000000002</v>
          </cell>
        </row>
        <row r="53">
          <cell r="A53" t="str">
            <v>Hungary</v>
          </cell>
          <cell r="B53">
            <v>0.317</v>
          </cell>
        </row>
        <row r="54">
          <cell r="A54" t="str">
            <v>Iceland</v>
          </cell>
          <cell r="B54">
            <v>2.8000000000000001E-2</v>
          </cell>
        </row>
        <row r="55">
          <cell r="A55" t="str">
            <v>India</v>
          </cell>
          <cell r="B55">
            <v>0.91200000000000003</v>
          </cell>
        </row>
        <row r="56">
          <cell r="A56" t="str">
            <v>Indonesia</v>
          </cell>
          <cell r="B56">
            <v>0.70899999999999996</v>
          </cell>
        </row>
        <row r="57">
          <cell r="A57" t="str">
            <v>Iraq</v>
          </cell>
          <cell r="B57">
            <v>1.0029999999999999</v>
          </cell>
        </row>
        <row r="58">
          <cell r="A58" t="str">
            <v>Ireland</v>
          </cell>
          <cell r="B58">
            <v>0.45800000000000002</v>
          </cell>
        </row>
        <row r="59">
          <cell r="A59" t="str">
            <v>Israel</v>
          </cell>
          <cell r="B59">
            <v>0.68899999999999995</v>
          </cell>
        </row>
        <row r="60">
          <cell r="A60" t="str">
            <v>Italy</v>
          </cell>
          <cell r="B60">
            <v>0.40600000000000003</v>
          </cell>
        </row>
        <row r="61">
          <cell r="A61" t="str">
            <v>Ivory Coast</v>
          </cell>
          <cell r="B61">
            <v>0.44500000000000001</v>
          </cell>
        </row>
        <row r="62">
          <cell r="A62" t="str">
            <v>Jamaica</v>
          </cell>
          <cell r="B62">
            <v>0.71099999999999997</v>
          </cell>
        </row>
        <row r="63">
          <cell r="A63" t="str">
            <v>Japan</v>
          </cell>
          <cell r="B63">
            <v>0.41599999999999998</v>
          </cell>
        </row>
        <row r="64">
          <cell r="A64" t="str">
            <v>Jordan</v>
          </cell>
          <cell r="B64">
            <v>0.56599999999999995</v>
          </cell>
        </row>
        <row r="65">
          <cell r="A65" t="str">
            <v>Kazakhstan</v>
          </cell>
          <cell r="B65">
            <v>0.76600000000000001</v>
          </cell>
        </row>
        <row r="66">
          <cell r="A66" t="str">
            <v>Kenya</v>
          </cell>
          <cell r="B66">
            <v>0.27400000000000002</v>
          </cell>
        </row>
        <row r="67">
          <cell r="A67" t="str">
            <v>Kosovo</v>
          </cell>
          <cell r="B67">
            <v>1.2869999999999999</v>
          </cell>
        </row>
        <row r="68">
          <cell r="A68" t="str">
            <v>Kuwait</v>
          </cell>
          <cell r="B68">
            <v>0.84199999999999997</v>
          </cell>
        </row>
        <row r="69">
          <cell r="A69" t="str">
            <v>Kyrgyzstan</v>
          </cell>
          <cell r="B69">
            <v>9.4E-2</v>
          </cell>
        </row>
        <row r="70">
          <cell r="A70" t="str">
            <v>Latvia</v>
          </cell>
          <cell r="B70">
            <v>0.22700000000000001</v>
          </cell>
        </row>
        <row r="71">
          <cell r="A71" t="str">
            <v>Lebanon</v>
          </cell>
          <cell r="B71">
            <v>0.70899999999999996</v>
          </cell>
        </row>
        <row r="72">
          <cell r="A72" t="str">
            <v>Libya</v>
          </cell>
          <cell r="B72">
            <v>0.88500000000000001</v>
          </cell>
        </row>
        <row r="73">
          <cell r="A73" t="str">
            <v>Lithuania</v>
          </cell>
          <cell r="B73">
            <v>0.54800000000000004</v>
          </cell>
        </row>
        <row r="74">
          <cell r="A74" t="str">
            <v>Luxembourg</v>
          </cell>
          <cell r="B74">
            <v>0.41</v>
          </cell>
        </row>
        <row r="75">
          <cell r="A75" t="str">
            <v>Macedonia</v>
          </cell>
          <cell r="B75">
            <v>0.68700000000000006</v>
          </cell>
        </row>
        <row r="76">
          <cell r="A76" t="str">
            <v>Malaysia</v>
          </cell>
          <cell r="B76">
            <v>0.72699999999999998</v>
          </cell>
        </row>
        <row r="77">
          <cell r="A77" t="str">
            <v>Malta</v>
          </cell>
          <cell r="B77">
            <v>0.872</v>
          </cell>
        </row>
        <row r="78">
          <cell r="A78" t="str">
            <v>Mexico</v>
          </cell>
          <cell r="B78">
            <v>0.45500000000000002</v>
          </cell>
        </row>
        <row r="79">
          <cell r="A79" t="str">
            <v>Moldova</v>
          </cell>
          <cell r="B79">
            <v>0.58299999999999996</v>
          </cell>
        </row>
        <row r="80">
          <cell r="A80" t="str">
            <v>Mongolia</v>
          </cell>
          <cell r="B80">
            <v>1.492</v>
          </cell>
        </row>
        <row r="81">
          <cell r="A81" t="str">
            <v>Montenegro</v>
          </cell>
          <cell r="B81">
            <v>0.40500000000000003</v>
          </cell>
        </row>
        <row r="82">
          <cell r="A82" t="str">
            <v>Morocco</v>
          </cell>
          <cell r="B82">
            <v>0.71799999999999997</v>
          </cell>
        </row>
        <row r="83">
          <cell r="A83" t="str">
            <v>Mozambique</v>
          </cell>
          <cell r="B83">
            <v>1E-3</v>
          </cell>
        </row>
        <row r="84">
          <cell r="A84" t="str">
            <v>Myanmar (Burma)</v>
          </cell>
          <cell r="B84">
            <v>0.26200000000000001</v>
          </cell>
        </row>
        <row r="85">
          <cell r="A85" t="str">
            <v>Namibia</v>
          </cell>
          <cell r="B85">
            <v>0.19700000000000001</v>
          </cell>
        </row>
        <row r="86">
          <cell r="A86" t="str">
            <v>Nepal</v>
          </cell>
          <cell r="B86">
            <v>1E-3</v>
          </cell>
        </row>
        <row r="87">
          <cell r="A87" t="str">
            <v>Netherlands</v>
          </cell>
          <cell r="B87">
            <v>0.41499999999999998</v>
          </cell>
        </row>
        <row r="88">
          <cell r="A88" t="str">
            <v>Netherlands Antilles</v>
          </cell>
          <cell r="B88">
            <v>0.70699999999999996</v>
          </cell>
        </row>
        <row r="89">
          <cell r="A89" t="str">
            <v>New Zealand</v>
          </cell>
          <cell r="B89">
            <v>0.15</v>
          </cell>
        </row>
        <row r="90">
          <cell r="A90" t="str">
            <v>Nicaragua</v>
          </cell>
          <cell r="B90">
            <v>0.46</v>
          </cell>
        </row>
        <row r="91">
          <cell r="A91" t="str">
            <v>Nigeria</v>
          </cell>
          <cell r="B91">
            <v>0.40500000000000003</v>
          </cell>
        </row>
        <row r="92">
          <cell r="A92" t="str">
            <v>North Korea</v>
          </cell>
          <cell r="B92">
            <v>0.46500000000000002</v>
          </cell>
        </row>
        <row r="93">
          <cell r="A93" t="str">
            <v>Norway</v>
          </cell>
          <cell r="B93">
            <v>1.7000000000000001E-2</v>
          </cell>
        </row>
        <row r="94">
          <cell r="A94" t="str">
            <v>Oman</v>
          </cell>
          <cell r="B94">
            <v>0.79400000000000004</v>
          </cell>
        </row>
        <row r="95">
          <cell r="A95" t="str">
            <v>Pakistan</v>
          </cell>
          <cell r="B95">
            <v>0.42499999999999999</v>
          </cell>
        </row>
        <row r="96">
          <cell r="A96" t="str">
            <v>Panama</v>
          </cell>
          <cell r="B96">
            <v>0.29799999999999999</v>
          </cell>
        </row>
        <row r="97">
          <cell r="A97" t="str">
            <v>Paraguay</v>
          </cell>
          <cell r="B97">
            <v>0</v>
          </cell>
        </row>
        <row r="98">
          <cell r="A98" t="str">
            <v>Peru</v>
          </cell>
          <cell r="B98">
            <v>0.28899999999999998</v>
          </cell>
        </row>
        <row r="99">
          <cell r="A99" t="str">
            <v>Philippines</v>
          </cell>
          <cell r="B99">
            <v>0.48099999999999998</v>
          </cell>
        </row>
        <row r="100">
          <cell r="A100" t="str">
            <v>Poland</v>
          </cell>
          <cell r="B100">
            <v>0.78100000000000003</v>
          </cell>
        </row>
        <row r="101">
          <cell r="A101" t="str">
            <v>Portugal</v>
          </cell>
          <cell r="B101">
            <v>0.255</v>
          </cell>
        </row>
        <row r="102">
          <cell r="A102" t="str">
            <v>Qatar</v>
          </cell>
          <cell r="B102">
            <v>0.49399999999999999</v>
          </cell>
        </row>
        <row r="103">
          <cell r="A103" t="str">
            <v>Romania</v>
          </cell>
          <cell r="B103">
            <v>0.499</v>
          </cell>
        </row>
        <row r="104">
          <cell r="A104" t="str">
            <v>Russia</v>
          </cell>
          <cell r="B104">
            <v>0.63900000000000001</v>
          </cell>
        </row>
        <row r="105">
          <cell r="A105" t="str">
            <v>Saudi Arabia</v>
          </cell>
          <cell r="B105">
            <v>0.73699999999999999</v>
          </cell>
        </row>
        <row r="106">
          <cell r="A106" t="str">
            <v>Senegal</v>
          </cell>
          <cell r="B106">
            <v>0.63700000000000001</v>
          </cell>
        </row>
        <row r="107">
          <cell r="A107" t="str">
            <v>Serbia</v>
          </cell>
          <cell r="B107">
            <v>0.72399999999999998</v>
          </cell>
        </row>
        <row r="108">
          <cell r="A108" t="str">
            <v>Singapore</v>
          </cell>
          <cell r="B108">
            <v>0.499</v>
          </cell>
        </row>
        <row r="109">
          <cell r="A109" t="str">
            <v>Slovakia</v>
          </cell>
          <cell r="B109">
            <v>0.19700000000000001</v>
          </cell>
        </row>
        <row r="110">
          <cell r="A110" t="str">
            <v>Slovenia</v>
          </cell>
          <cell r="B110">
            <v>0.32500000000000001</v>
          </cell>
        </row>
        <row r="111">
          <cell r="A111" t="str">
            <v>South Africa</v>
          </cell>
          <cell r="B111">
            <v>0.92700000000000005</v>
          </cell>
        </row>
        <row r="112">
          <cell r="A112" t="str">
            <v>South Korea</v>
          </cell>
          <cell r="B112">
            <v>0.53300000000000003</v>
          </cell>
        </row>
        <row r="113">
          <cell r="A113" t="str">
            <v>Spain</v>
          </cell>
          <cell r="B113">
            <v>0.23799999999999999</v>
          </cell>
        </row>
        <row r="114">
          <cell r="A114" t="str">
            <v>Sri Lanka</v>
          </cell>
          <cell r="B114">
            <v>0.379</v>
          </cell>
        </row>
        <row r="115">
          <cell r="A115" t="str">
            <v>Sudan</v>
          </cell>
          <cell r="B115">
            <v>0.34399999999999997</v>
          </cell>
        </row>
        <row r="116">
          <cell r="A116" t="str">
            <v>Sweden</v>
          </cell>
          <cell r="B116">
            <v>0.03</v>
          </cell>
        </row>
        <row r="117">
          <cell r="A117" t="str">
            <v>Switzerland</v>
          </cell>
          <cell r="B117">
            <v>2.7E-2</v>
          </cell>
        </row>
        <row r="118">
          <cell r="A118" t="str">
            <v>Syria</v>
          </cell>
          <cell r="B118">
            <v>0.59399999999999997</v>
          </cell>
        </row>
        <row r="119">
          <cell r="A119" t="str">
            <v>Taiwan</v>
          </cell>
          <cell r="B119">
            <v>0.76800000000000002</v>
          </cell>
        </row>
        <row r="120">
          <cell r="A120" t="str">
            <v>Tajikistan</v>
          </cell>
          <cell r="B120">
            <v>2.4E-2</v>
          </cell>
        </row>
        <row r="121">
          <cell r="A121" t="str">
            <v>Tanzania</v>
          </cell>
          <cell r="B121">
            <v>0.32900000000000001</v>
          </cell>
        </row>
        <row r="122">
          <cell r="A122" t="str">
            <v>Thailand</v>
          </cell>
          <cell r="B122">
            <v>0.51300000000000001</v>
          </cell>
        </row>
        <row r="123">
          <cell r="A123" t="str">
            <v>Togo</v>
          </cell>
          <cell r="B123">
            <v>0.19500000000000001</v>
          </cell>
        </row>
        <row r="124">
          <cell r="A124" t="str">
            <v>Trinidad and Tobago</v>
          </cell>
          <cell r="B124">
            <v>0.7</v>
          </cell>
        </row>
        <row r="125">
          <cell r="A125" t="str">
            <v>Tunisia</v>
          </cell>
          <cell r="B125">
            <v>0.46300000000000002</v>
          </cell>
        </row>
        <row r="126">
          <cell r="A126" t="str">
            <v>Turkey</v>
          </cell>
          <cell r="B126">
            <v>0.46</v>
          </cell>
        </row>
        <row r="127">
          <cell r="A127" t="str">
            <v>Turkmenistan</v>
          </cell>
          <cell r="B127">
            <v>1.8979999999999999</v>
          </cell>
        </row>
        <row r="128">
          <cell r="A128" t="str">
            <v>Ukraine</v>
          </cell>
          <cell r="B128">
            <v>0.41899999999999998</v>
          </cell>
        </row>
        <row r="129">
          <cell r="A129" t="str">
            <v>United Arab Emirates</v>
          </cell>
          <cell r="B129">
            <v>0.59799999999999998</v>
          </cell>
        </row>
        <row r="130">
          <cell r="A130" t="str">
            <v>United Kingdom</v>
          </cell>
          <cell r="B130">
            <v>0.45700000000000002</v>
          </cell>
        </row>
        <row r="131">
          <cell r="A131" t="str">
            <v>United States</v>
          </cell>
          <cell r="B131">
            <v>0.52200000000000002</v>
          </cell>
        </row>
        <row r="132">
          <cell r="A132" t="str">
            <v>Uruguay</v>
          </cell>
          <cell r="B132">
            <v>8.1000000000000003E-2</v>
          </cell>
        </row>
        <row r="133">
          <cell r="A133" t="str">
            <v>Uzbekistan</v>
          </cell>
          <cell r="B133">
            <v>0.73399999999999999</v>
          </cell>
        </row>
        <row r="134">
          <cell r="A134" t="str">
            <v>Venezuela</v>
          </cell>
          <cell r="B134">
            <v>0.26400000000000001</v>
          </cell>
        </row>
        <row r="135">
          <cell r="A135" t="str">
            <v>Vietnam</v>
          </cell>
          <cell r="B135">
            <v>0.432</v>
          </cell>
        </row>
        <row r="136">
          <cell r="A136" t="str">
            <v>Yemen</v>
          </cell>
          <cell r="B136">
            <v>0.65500000000000003</v>
          </cell>
        </row>
        <row r="137">
          <cell r="A137" t="str">
            <v>Zambia</v>
          </cell>
          <cell r="B137">
            <v>3.0000000000000001E-3</v>
          </cell>
        </row>
        <row r="138">
          <cell r="A138" t="str">
            <v>Zimbabwe</v>
          </cell>
          <cell r="B138">
            <v>0.66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AD40B-F750-4938-9CF8-00F80CB003E3}">
  <sheetPr>
    <tabColor rgb="FFD8CBE7"/>
  </sheetPr>
  <dimension ref="B2:Q25"/>
  <sheetViews>
    <sheetView showGridLines="0" tabSelected="1" zoomScale="60" zoomScaleNormal="60" workbookViewId="0">
      <selection activeCell="O9" sqref="O9"/>
    </sheetView>
  </sheetViews>
  <sheetFormatPr defaultColWidth="8.7265625" defaultRowHeight="14.5" x14ac:dyDescent="0.35"/>
  <cols>
    <col min="2" max="2" width="10.453125" customWidth="1"/>
    <col min="3" max="3" width="8.81640625" customWidth="1"/>
    <col min="7" max="7" width="7.453125" customWidth="1"/>
    <col min="8" max="8" width="15.453125" customWidth="1"/>
    <col min="9" max="9" width="12.54296875" customWidth="1"/>
    <col min="10" max="10" width="15.453125" customWidth="1"/>
    <col min="11" max="11" width="24.54296875" customWidth="1"/>
    <col min="12" max="12" width="35.08984375" customWidth="1"/>
    <col min="13" max="13" width="12" customWidth="1"/>
    <col min="15" max="15" width="61.453125" customWidth="1"/>
  </cols>
  <sheetData>
    <row r="2" spans="2:14" x14ac:dyDescent="0.35">
      <c r="B2" s="159" t="s">
        <v>290</v>
      </c>
      <c r="C2" s="160"/>
      <c r="D2" s="160"/>
      <c r="E2" s="160"/>
      <c r="F2" s="160"/>
      <c r="G2" s="160"/>
      <c r="H2" s="160"/>
      <c r="I2" s="160"/>
      <c r="J2" s="160"/>
      <c r="K2" s="160"/>
      <c r="L2" s="160"/>
      <c r="M2" s="161"/>
    </row>
    <row r="3" spans="2:14" ht="37.25" customHeight="1" x14ac:dyDescent="0.35">
      <c r="B3" s="162"/>
      <c r="C3" s="163"/>
      <c r="D3" s="163"/>
      <c r="E3" s="163"/>
      <c r="F3" s="163"/>
      <c r="G3" s="163"/>
      <c r="H3" s="163"/>
      <c r="I3" s="163"/>
      <c r="J3" s="163"/>
      <c r="K3" s="163"/>
      <c r="L3" s="163"/>
      <c r="M3" s="164"/>
    </row>
    <row r="4" spans="2:14" ht="57.25" customHeight="1" x14ac:dyDescent="0.35">
      <c r="B4" s="162"/>
      <c r="C4" s="163"/>
      <c r="D4" s="163"/>
      <c r="E4" s="163"/>
      <c r="F4" s="163"/>
      <c r="G4" s="163"/>
      <c r="H4" s="163"/>
      <c r="I4" s="163"/>
      <c r="J4" s="163"/>
      <c r="K4" s="163"/>
      <c r="L4" s="163"/>
      <c r="M4" s="164"/>
    </row>
    <row r="5" spans="2:14" ht="11.15" customHeight="1" x14ac:dyDescent="0.4">
      <c r="B5" s="7"/>
      <c r="C5" s="8"/>
      <c r="D5" s="8"/>
      <c r="E5" s="8"/>
      <c r="F5" s="8"/>
      <c r="G5" s="8"/>
      <c r="H5" s="8"/>
      <c r="I5" s="8"/>
      <c r="J5" s="8"/>
      <c r="K5" s="8"/>
      <c r="L5" s="8"/>
      <c r="M5" s="9"/>
    </row>
    <row r="6" spans="2:14" ht="10" customHeight="1" x14ac:dyDescent="0.35"/>
    <row r="7" spans="2:14" x14ac:dyDescent="0.35">
      <c r="B7" s="10"/>
      <c r="C7" s="11"/>
      <c r="D7" s="11"/>
      <c r="E7" s="11"/>
      <c r="F7" s="11"/>
      <c r="G7" s="11"/>
      <c r="H7" s="11"/>
      <c r="I7" s="11"/>
      <c r="J7" s="11"/>
      <c r="K7" s="11"/>
      <c r="L7" s="11"/>
      <c r="M7" s="12"/>
    </row>
    <row r="8" spans="2:14" ht="29.15" customHeight="1" x14ac:dyDescent="0.35">
      <c r="B8" s="13"/>
      <c r="C8" s="165" t="s">
        <v>356</v>
      </c>
      <c r="D8" s="166"/>
      <c r="E8" s="166"/>
      <c r="F8" s="166"/>
      <c r="G8" s="166"/>
      <c r="H8" s="166"/>
      <c r="I8" s="166"/>
      <c r="J8" s="166"/>
      <c r="K8" s="166"/>
      <c r="L8" s="167"/>
      <c r="M8" s="14"/>
    </row>
    <row r="9" spans="2:14" ht="269.5" customHeight="1" x14ac:dyDescent="0.35">
      <c r="B9" s="13"/>
      <c r="C9" s="168"/>
      <c r="D9" s="169"/>
      <c r="E9" s="169"/>
      <c r="F9" s="169"/>
      <c r="G9" s="169"/>
      <c r="H9" s="169"/>
      <c r="I9" s="169"/>
      <c r="J9" s="169"/>
      <c r="K9" s="169"/>
      <c r="L9" s="170"/>
      <c r="M9" s="14"/>
      <c r="N9" s="121"/>
    </row>
    <row r="10" spans="2:14" ht="115.25" customHeight="1" x14ac:dyDescent="0.35">
      <c r="B10" s="13"/>
      <c r="C10" s="158" t="s">
        <v>354</v>
      </c>
      <c r="D10" s="158"/>
      <c r="E10" s="158"/>
      <c r="F10" s="158"/>
      <c r="G10" s="158"/>
      <c r="H10" s="158"/>
      <c r="I10" s="158"/>
      <c r="J10" s="158"/>
      <c r="K10" s="158"/>
      <c r="L10" s="158"/>
      <c r="M10" s="14"/>
    </row>
    <row r="11" spans="2:14" ht="29.15" customHeight="1" x14ac:dyDescent="0.35">
      <c r="B11" s="13"/>
      <c r="C11" s="157" t="s">
        <v>352</v>
      </c>
      <c r="D11" s="157"/>
      <c r="E11" s="157"/>
      <c r="F11" s="157"/>
      <c r="G11" s="157"/>
      <c r="H11" s="157"/>
      <c r="I11" s="157"/>
      <c r="J11" s="157"/>
      <c r="K11" s="157"/>
      <c r="L11" s="157"/>
      <c r="M11" s="14"/>
    </row>
    <row r="12" spans="2:14" ht="177" customHeight="1" x14ac:dyDescent="0.35">
      <c r="B12" s="13"/>
      <c r="C12" s="158" t="s">
        <v>355</v>
      </c>
      <c r="D12" s="158"/>
      <c r="E12" s="158"/>
      <c r="F12" s="158"/>
      <c r="G12" s="158"/>
      <c r="H12" s="158"/>
      <c r="I12" s="158"/>
      <c r="J12" s="158"/>
      <c r="K12" s="158"/>
      <c r="L12" s="158"/>
      <c r="M12" s="14"/>
    </row>
    <row r="13" spans="2:14" ht="29.15" customHeight="1" x14ac:dyDescent="0.35">
      <c r="B13" s="13"/>
      <c r="C13" s="132"/>
      <c r="D13" s="132"/>
      <c r="E13" s="132"/>
      <c r="F13" s="132"/>
      <c r="G13" s="132"/>
      <c r="H13" s="132"/>
      <c r="I13" s="132"/>
      <c r="J13" s="132"/>
      <c r="K13" s="132"/>
      <c r="L13" s="132"/>
      <c r="M13" s="14"/>
    </row>
    <row r="14" spans="2:14" ht="31.4" customHeight="1" x14ac:dyDescent="0.35">
      <c r="B14" s="13"/>
      <c r="C14" s="171" t="s">
        <v>0</v>
      </c>
      <c r="D14" s="171"/>
      <c r="E14" s="171"/>
      <c r="F14" s="171"/>
      <c r="G14" s="171"/>
      <c r="H14" s="171"/>
      <c r="I14" s="171"/>
      <c r="J14" s="171"/>
      <c r="K14" s="171"/>
      <c r="L14" s="171"/>
      <c r="M14" s="14"/>
    </row>
    <row r="15" spans="2:14" ht="30.75" customHeight="1" x14ac:dyDescent="0.35">
      <c r="B15" s="13"/>
      <c r="C15" s="157" t="s">
        <v>291</v>
      </c>
      <c r="D15" s="157"/>
      <c r="E15" s="157"/>
      <c r="F15" s="157"/>
      <c r="G15" s="157"/>
      <c r="H15" s="157"/>
      <c r="I15" s="157"/>
      <c r="J15" s="157"/>
      <c r="K15" s="157"/>
      <c r="L15" s="157"/>
      <c r="M15" s="14"/>
    </row>
    <row r="16" spans="2:14" ht="97.4" customHeight="1" x14ac:dyDescent="0.35">
      <c r="B16" s="13"/>
      <c r="C16" s="158" t="s">
        <v>353</v>
      </c>
      <c r="D16" s="158"/>
      <c r="E16" s="158"/>
      <c r="F16" s="158"/>
      <c r="G16" s="158"/>
      <c r="H16" s="158"/>
      <c r="I16" s="158"/>
      <c r="J16" s="158"/>
      <c r="K16" s="158"/>
      <c r="L16" s="158"/>
      <c r="M16" s="14"/>
    </row>
    <row r="17" spans="2:17" x14ac:dyDescent="0.35">
      <c r="B17" s="13"/>
      <c r="C17" s="15"/>
      <c r="D17" s="15"/>
      <c r="E17" s="15"/>
      <c r="F17" s="15"/>
      <c r="G17" s="15"/>
      <c r="H17" s="15"/>
      <c r="I17" s="15"/>
      <c r="J17" s="15"/>
      <c r="K17" s="15"/>
      <c r="L17" s="15"/>
      <c r="M17" s="14"/>
      <c r="Q17" s="2"/>
    </row>
    <row r="18" spans="2:17" ht="29.5" customHeight="1" x14ac:dyDescent="0.35">
      <c r="B18" s="13"/>
      <c r="C18" s="157" t="s">
        <v>1</v>
      </c>
      <c r="D18" s="157"/>
      <c r="E18" s="157"/>
      <c r="F18" s="157"/>
      <c r="G18" s="157"/>
      <c r="H18" s="157"/>
      <c r="I18" s="157"/>
      <c r="J18" s="157"/>
      <c r="K18" s="157"/>
      <c r="L18" s="157"/>
      <c r="M18" s="14"/>
    </row>
    <row r="19" spans="2:17" ht="225.75" customHeight="1" x14ac:dyDescent="0.35">
      <c r="B19" s="13"/>
      <c r="C19" s="158" t="s">
        <v>301</v>
      </c>
      <c r="D19" s="158"/>
      <c r="E19" s="158"/>
      <c r="F19" s="158"/>
      <c r="G19" s="158"/>
      <c r="H19" s="158"/>
      <c r="I19" s="158"/>
      <c r="J19" s="158"/>
      <c r="K19" s="158"/>
      <c r="L19" s="158"/>
      <c r="M19" s="14"/>
    </row>
    <row r="20" spans="2:17" x14ac:dyDescent="0.35">
      <c r="B20" s="13"/>
      <c r="C20" s="15"/>
      <c r="D20" s="15"/>
      <c r="E20" s="15"/>
      <c r="F20" s="15"/>
      <c r="G20" s="15"/>
      <c r="H20" s="15"/>
      <c r="I20" s="15"/>
      <c r="J20" s="15"/>
      <c r="K20" s="15"/>
      <c r="L20" s="15"/>
      <c r="M20" s="14"/>
    </row>
    <row r="21" spans="2:17" ht="29.5" customHeight="1" x14ac:dyDescent="0.35">
      <c r="B21" s="13"/>
      <c r="C21" s="157" t="s">
        <v>2</v>
      </c>
      <c r="D21" s="157"/>
      <c r="E21" s="157"/>
      <c r="F21" s="157"/>
      <c r="G21" s="157"/>
      <c r="H21" s="157"/>
      <c r="I21" s="157"/>
      <c r="J21" s="157"/>
      <c r="K21" s="157"/>
      <c r="L21" s="157"/>
      <c r="M21" s="14"/>
    </row>
    <row r="22" spans="2:17" ht="107.5" customHeight="1" x14ac:dyDescent="0.35">
      <c r="B22" s="13"/>
      <c r="C22" s="158" t="s">
        <v>302</v>
      </c>
      <c r="D22" s="158"/>
      <c r="E22" s="158"/>
      <c r="F22" s="158"/>
      <c r="G22" s="158"/>
      <c r="H22" s="158"/>
      <c r="I22" s="158"/>
      <c r="J22" s="158"/>
      <c r="K22" s="158"/>
      <c r="L22" s="158"/>
      <c r="M22" s="14"/>
    </row>
    <row r="23" spans="2:17" x14ac:dyDescent="0.35">
      <c r="B23" s="13"/>
      <c r="C23" s="15"/>
      <c r="D23" s="15"/>
      <c r="E23" s="15"/>
      <c r="F23" s="15"/>
      <c r="G23" s="15"/>
      <c r="H23" s="15"/>
      <c r="I23" s="15"/>
      <c r="J23" s="15"/>
      <c r="K23" s="15"/>
      <c r="L23" s="15"/>
      <c r="M23" s="14"/>
    </row>
    <row r="24" spans="2:17" ht="73.400000000000006" customHeight="1" x14ac:dyDescent="0.35">
      <c r="B24" s="13"/>
      <c r="C24" s="156" t="s">
        <v>303</v>
      </c>
      <c r="D24" s="156"/>
      <c r="E24" s="156"/>
      <c r="F24" s="156"/>
      <c r="G24" s="156"/>
      <c r="H24" s="156"/>
      <c r="I24" s="156"/>
      <c r="J24" s="156"/>
      <c r="K24" s="156"/>
      <c r="L24" s="156"/>
      <c r="M24" s="14"/>
    </row>
    <row r="25" spans="2:17" ht="20.5" customHeight="1" x14ac:dyDescent="0.35">
      <c r="B25" s="17"/>
      <c r="C25" s="18"/>
      <c r="D25" s="18"/>
      <c r="E25" s="18"/>
      <c r="F25" s="18"/>
      <c r="G25" s="18"/>
      <c r="H25" s="18"/>
      <c r="I25" s="18"/>
      <c r="J25" s="18"/>
      <c r="K25" s="18"/>
      <c r="L25" s="18"/>
      <c r="M25" s="19"/>
    </row>
  </sheetData>
  <mergeCells count="13">
    <mergeCell ref="B2:M4"/>
    <mergeCell ref="C8:L9"/>
    <mergeCell ref="C18:L18"/>
    <mergeCell ref="C15:L15"/>
    <mergeCell ref="C14:L14"/>
    <mergeCell ref="C10:L10"/>
    <mergeCell ref="C11:L11"/>
    <mergeCell ref="C12:L12"/>
    <mergeCell ref="C24:L24"/>
    <mergeCell ref="C21:L21"/>
    <mergeCell ref="C22:L22"/>
    <mergeCell ref="C16:L16"/>
    <mergeCell ref="C19:L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8F51-FA96-4654-AF70-5AEC2FA90FF3}">
  <sheetPr>
    <tabColor rgb="FFD8CBE7"/>
  </sheetPr>
  <dimension ref="B2:F90"/>
  <sheetViews>
    <sheetView showGridLines="0" topLeftCell="A78" zoomScale="70" zoomScaleNormal="70" workbookViewId="0">
      <selection activeCell="D84" sqref="D84"/>
    </sheetView>
  </sheetViews>
  <sheetFormatPr defaultColWidth="8.7265625" defaultRowHeight="14.5" x14ac:dyDescent="0.35"/>
  <cols>
    <col min="1" max="1" width="8.81640625" customWidth="1"/>
    <col min="2" max="2" width="7.54296875" customWidth="1"/>
    <col min="3" max="3" width="3.54296875" customWidth="1"/>
    <col min="4" max="4" width="122.6328125" style="4" customWidth="1"/>
    <col min="5" max="5" width="7.81640625" customWidth="1"/>
    <col min="6" max="6" width="65.54296875" customWidth="1"/>
    <col min="7" max="8" width="8.81640625" customWidth="1"/>
    <col min="9" max="9" width="21.1796875" customWidth="1"/>
    <col min="10" max="12" width="8.81640625" customWidth="1"/>
  </cols>
  <sheetData>
    <row r="2" spans="2:6" ht="15.25" customHeight="1" x14ac:dyDescent="0.35">
      <c r="B2" s="172" t="s">
        <v>295</v>
      </c>
      <c r="C2" s="173"/>
      <c r="D2" s="173"/>
      <c r="E2" s="174"/>
    </row>
    <row r="3" spans="2:6" ht="29.15" customHeight="1" x14ac:dyDescent="0.35">
      <c r="B3" s="175"/>
      <c r="C3" s="176"/>
      <c r="D3" s="176"/>
      <c r="E3" s="177"/>
    </row>
    <row r="4" spans="2:6" ht="74.5" customHeight="1" x14ac:dyDescent="0.35">
      <c r="B4" s="178"/>
      <c r="C4" s="179"/>
      <c r="D4" s="179"/>
      <c r="E4" s="180"/>
    </row>
    <row r="5" spans="2:6" ht="6.25" customHeight="1" x14ac:dyDescent="0.35"/>
    <row r="6" spans="2:6" ht="21.65" customHeight="1" x14ac:dyDescent="0.35">
      <c r="B6" s="25"/>
      <c r="C6" s="94"/>
      <c r="D6" s="44"/>
      <c r="E6" s="26"/>
    </row>
    <row r="7" spans="2:6" ht="19.25" customHeight="1" x14ac:dyDescent="0.35">
      <c r="B7" s="27"/>
      <c r="C7" s="92"/>
      <c r="D7" s="84" t="s">
        <v>3</v>
      </c>
      <c r="E7" s="28"/>
    </row>
    <row r="8" spans="2:6" ht="19.25" customHeight="1" x14ac:dyDescent="0.35">
      <c r="B8" s="27"/>
      <c r="C8" s="92"/>
      <c r="D8" s="155" t="s">
        <v>359</v>
      </c>
      <c r="E8" s="28"/>
    </row>
    <row r="9" spans="2:6" ht="19.75" customHeight="1" x14ac:dyDescent="0.35">
      <c r="B9" s="27"/>
      <c r="C9" s="96">
        <v>1</v>
      </c>
      <c r="D9" s="86" t="s">
        <v>304</v>
      </c>
      <c r="E9" s="28"/>
      <c r="F9" s="113" t="str">
        <f>Aide!C13</f>
        <v>Maturité globale</v>
      </c>
    </row>
    <row r="10" spans="2:6" ht="21.25" customHeight="1" thickBot="1" x14ac:dyDescent="0.4">
      <c r="B10" s="27"/>
      <c r="C10" s="92"/>
      <c r="D10" s="83" t="s">
        <v>4</v>
      </c>
      <c r="E10" s="28"/>
    </row>
    <row r="11" spans="2:6" ht="21.25" customHeight="1" thickTop="1" thickBot="1" x14ac:dyDescent="0.4">
      <c r="B11" s="27"/>
      <c r="C11" s="92"/>
      <c r="D11" s="87"/>
      <c r="E11" s="28"/>
    </row>
    <row r="12" spans="2:6" ht="19.25" customHeight="1" thickTop="1" x14ac:dyDescent="0.35">
      <c r="B12" s="27"/>
      <c r="C12" s="92"/>
      <c r="D12" s="34"/>
      <c r="E12" s="28"/>
    </row>
    <row r="13" spans="2:6" ht="19.25" customHeight="1" x14ac:dyDescent="0.35">
      <c r="B13" s="27"/>
      <c r="C13" s="96">
        <v>2</v>
      </c>
      <c r="D13" s="85" t="s">
        <v>305</v>
      </c>
      <c r="E13" s="28"/>
      <c r="F13" s="113"/>
    </row>
    <row r="14" spans="2:6" ht="22.75" customHeight="1" thickBot="1" x14ac:dyDescent="0.4">
      <c r="B14" s="27"/>
      <c r="C14" s="92"/>
      <c r="D14" s="83" t="s">
        <v>4</v>
      </c>
      <c r="E14" s="28"/>
    </row>
    <row r="15" spans="2:6" ht="19.75" customHeight="1" thickTop="1" thickBot="1" x14ac:dyDescent="0.4">
      <c r="B15" s="27"/>
      <c r="C15" s="92"/>
      <c r="D15" s="87"/>
      <c r="E15" s="28"/>
    </row>
    <row r="16" spans="2:6" ht="12.65" customHeight="1" thickTop="1" x14ac:dyDescent="0.35">
      <c r="B16" s="27"/>
      <c r="C16" s="92"/>
      <c r="D16" s="34"/>
      <c r="E16" s="28"/>
    </row>
    <row r="17" spans="2:6" ht="19.75" customHeight="1" x14ac:dyDescent="0.35">
      <c r="B17" s="27"/>
      <c r="C17" s="96">
        <v>3</v>
      </c>
      <c r="D17" s="85" t="s">
        <v>306</v>
      </c>
      <c r="E17" s="28"/>
      <c r="F17" s="113"/>
    </row>
    <row r="18" spans="2:6" ht="22.75" customHeight="1" thickBot="1" x14ac:dyDescent="0.4">
      <c r="B18" s="27"/>
      <c r="C18" s="92"/>
      <c r="D18" s="83" t="s">
        <v>4</v>
      </c>
      <c r="E18" s="28"/>
    </row>
    <row r="19" spans="2:6" ht="19.75" customHeight="1" thickTop="1" thickBot="1" x14ac:dyDescent="0.4">
      <c r="B19" s="27"/>
      <c r="C19" s="92"/>
      <c r="D19" s="87"/>
      <c r="E19" s="28"/>
    </row>
    <row r="20" spans="2:6" ht="13.25" customHeight="1" thickTop="1" x14ac:dyDescent="0.35">
      <c r="B20" s="27"/>
      <c r="C20" s="92"/>
      <c r="D20" s="34"/>
      <c r="E20" s="28"/>
    </row>
    <row r="21" spans="2:6" ht="19.75" customHeight="1" x14ac:dyDescent="0.35">
      <c r="B21" s="27"/>
      <c r="C21" s="96">
        <v>4</v>
      </c>
      <c r="D21" s="85" t="s">
        <v>307</v>
      </c>
      <c r="E21" s="28"/>
      <c r="F21" s="113"/>
    </row>
    <row r="22" spans="2:6" ht="22.75" customHeight="1" thickBot="1" x14ac:dyDescent="0.4">
      <c r="B22" s="27"/>
      <c r="C22" s="92"/>
      <c r="D22" s="83" t="s">
        <v>4</v>
      </c>
      <c r="E22" s="28"/>
    </row>
    <row r="23" spans="2:6" ht="18.649999999999999" customHeight="1" thickTop="1" thickBot="1" x14ac:dyDescent="0.4">
      <c r="B23" s="27"/>
      <c r="C23" s="92"/>
      <c r="D23" s="87"/>
      <c r="E23" s="28"/>
    </row>
    <row r="24" spans="2:6" ht="29.15" customHeight="1" thickTop="1" x14ac:dyDescent="0.35">
      <c r="B24" s="27"/>
      <c r="C24" s="92"/>
      <c r="D24" s="34"/>
      <c r="E24" s="28"/>
    </row>
    <row r="25" spans="2:6" ht="32.75" customHeight="1" x14ac:dyDescent="0.35">
      <c r="B25" s="27"/>
      <c r="C25" s="92"/>
      <c r="D25" s="84" t="s">
        <v>8</v>
      </c>
      <c r="E25" s="28"/>
    </row>
    <row r="26" spans="2:6" ht="21.65" customHeight="1" x14ac:dyDescent="0.35">
      <c r="B26" s="27"/>
      <c r="C26" s="92"/>
      <c r="D26" s="155" t="s">
        <v>359</v>
      </c>
      <c r="E26" s="28"/>
    </row>
    <row r="27" spans="2:6" ht="21.25" customHeight="1" x14ac:dyDescent="0.35">
      <c r="B27" s="93"/>
      <c r="C27" s="96">
        <v>5</v>
      </c>
      <c r="D27" s="86" t="s">
        <v>9</v>
      </c>
      <c r="E27" s="29"/>
      <c r="F27" s="113"/>
    </row>
    <row r="28" spans="2:6" ht="20.5" customHeight="1" thickBot="1" x14ac:dyDescent="0.4">
      <c r="B28" s="27"/>
      <c r="C28" s="92"/>
      <c r="D28" s="83" t="s">
        <v>10</v>
      </c>
      <c r="E28" s="30"/>
    </row>
    <row r="29" spans="2:6" ht="19.75" customHeight="1" thickTop="1" thickBot="1" x14ac:dyDescent="0.4">
      <c r="B29" s="93"/>
      <c r="C29" s="136"/>
      <c r="D29" s="88"/>
      <c r="E29" s="28"/>
    </row>
    <row r="30" spans="2:6" ht="18.649999999999999" customHeight="1" thickTop="1" x14ac:dyDescent="0.35">
      <c r="B30" s="13"/>
      <c r="C30" s="16"/>
      <c r="D30" s="22"/>
      <c r="E30" s="14"/>
    </row>
    <row r="31" spans="2:6" ht="24" customHeight="1" x14ac:dyDescent="0.35">
      <c r="B31" s="13"/>
      <c r="C31" s="96">
        <v>6</v>
      </c>
      <c r="D31" s="86" t="s">
        <v>11</v>
      </c>
      <c r="E31" s="14"/>
    </row>
    <row r="32" spans="2:6" ht="22.25" customHeight="1" thickBot="1" x14ac:dyDescent="0.4">
      <c r="B32" s="13"/>
      <c r="C32" s="16"/>
      <c r="D32" s="83" t="s">
        <v>4</v>
      </c>
      <c r="E32" s="14"/>
    </row>
    <row r="33" spans="2:5" ht="19.75" customHeight="1" thickTop="1" thickBot="1" x14ac:dyDescent="0.4">
      <c r="B33" s="13"/>
      <c r="C33" s="16"/>
      <c r="D33" s="88"/>
      <c r="E33" s="14"/>
    </row>
    <row r="34" spans="2:5" ht="19.25" customHeight="1" thickTop="1" x14ac:dyDescent="0.35">
      <c r="B34" s="27"/>
      <c r="C34" s="92"/>
      <c r="D34" s="22"/>
      <c r="E34" s="28"/>
    </row>
    <row r="35" spans="2:5" ht="21.25" customHeight="1" x14ac:dyDescent="0.35">
      <c r="B35" s="13"/>
      <c r="C35" s="96">
        <v>7</v>
      </c>
      <c r="D35" s="86" t="s">
        <v>308</v>
      </c>
      <c r="E35" s="14"/>
    </row>
    <row r="36" spans="2:5" ht="21.25" customHeight="1" thickBot="1" x14ac:dyDescent="0.4">
      <c r="B36" s="13"/>
      <c r="C36" s="92"/>
      <c r="D36" s="83" t="s">
        <v>4</v>
      </c>
      <c r="E36" s="14"/>
    </row>
    <row r="37" spans="2:5" ht="21.25" customHeight="1" thickTop="1" thickBot="1" x14ac:dyDescent="0.4">
      <c r="B37" s="13"/>
      <c r="C37" s="92"/>
      <c r="D37" s="87"/>
      <c r="E37" s="14"/>
    </row>
    <row r="38" spans="2:5" ht="22.25" customHeight="1" thickTop="1" x14ac:dyDescent="0.35">
      <c r="B38" s="13"/>
      <c r="C38" s="92"/>
      <c r="D38" s="97"/>
      <c r="E38" s="14"/>
    </row>
    <row r="39" spans="2:5" ht="21.25" customHeight="1" x14ac:dyDescent="0.35">
      <c r="B39" s="13"/>
      <c r="C39" s="96">
        <v>8</v>
      </c>
      <c r="D39" s="86" t="s">
        <v>293</v>
      </c>
      <c r="E39" s="14"/>
    </row>
    <row r="40" spans="2:5" ht="21.25" customHeight="1" thickBot="1" x14ac:dyDescent="0.4">
      <c r="B40" s="13"/>
      <c r="C40" s="92"/>
      <c r="D40" s="83" t="s">
        <v>4</v>
      </c>
      <c r="E40" s="14"/>
    </row>
    <row r="41" spans="2:5" ht="21.25" customHeight="1" thickTop="1" thickBot="1" x14ac:dyDescent="0.4">
      <c r="B41" s="13"/>
      <c r="C41" s="92"/>
      <c r="D41" s="87"/>
      <c r="E41" s="14"/>
    </row>
    <row r="42" spans="2:5" ht="21.25" customHeight="1" thickTop="1" x14ac:dyDescent="0.35">
      <c r="B42" s="13"/>
      <c r="C42" s="92"/>
      <c r="D42" s="34"/>
      <c r="E42" s="14"/>
    </row>
    <row r="43" spans="2:5" ht="21.25" customHeight="1" x14ac:dyDescent="0.35">
      <c r="B43" s="13"/>
      <c r="C43" s="96">
        <v>9</v>
      </c>
      <c r="D43" s="86" t="s">
        <v>294</v>
      </c>
      <c r="E43" s="14"/>
    </row>
    <row r="44" spans="2:5" ht="21.25" customHeight="1" thickBot="1" x14ac:dyDescent="0.4">
      <c r="B44" s="13"/>
      <c r="C44" s="92"/>
      <c r="D44" s="83" t="s">
        <v>4</v>
      </c>
      <c r="E44" s="14"/>
    </row>
    <row r="45" spans="2:5" ht="21.25" customHeight="1" thickTop="1" thickBot="1" x14ac:dyDescent="0.4">
      <c r="B45" s="13"/>
      <c r="C45" s="92"/>
      <c r="D45" s="88"/>
      <c r="E45" s="14"/>
    </row>
    <row r="46" spans="2:5" ht="17.899999999999999" customHeight="1" thickTop="1" x14ac:dyDescent="0.35">
      <c r="B46" s="32"/>
      <c r="C46" s="92"/>
      <c r="D46" s="22"/>
      <c r="E46" s="28"/>
    </row>
    <row r="47" spans="2:5" ht="50" customHeight="1" x14ac:dyDescent="0.35">
      <c r="B47" s="32"/>
      <c r="C47" s="92"/>
      <c r="D47" s="84" t="s">
        <v>300</v>
      </c>
      <c r="E47" s="30"/>
    </row>
    <row r="48" spans="2:5" ht="20.5" customHeight="1" x14ac:dyDescent="0.35">
      <c r="B48" s="32"/>
      <c r="C48" s="92"/>
      <c r="D48" s="155" t="s">
        <v>359</v>
      </c>
      <c r="E48" s="28"/>
    </row>
    <row r="49" spans="2:6" ht="21.25" customHeight="1" x14ac:dyDescent="0.35">
      <c r="B49" s="32"/>
      <c r="C49" s="96">
        <v>10</v>
      </c>
      <c r="D49" s="86" t="s">
        <v>309</v>
      </c>
      <c r="E49" s="28"/>
    </row>
    <row r="50" spans="2:6" ht="21.25" customHeight="1" thickBot="1" x14ac:dyDescent="0.4">
      <c r="B50" s="32"/>
      <c r="C50" s="92"/>
      <c r="D50" s="83" t="s">
        <v>4</v>
      </c>
      <c r="E50" s="28"/>
    </row>
    <row r="51" spans="2:6" ht="21.25" customHeight="1" thickTop="1" thickBot="1" x14ac:dyDescent="0.4">
      <c r="B51" s="32"/>
      <c r="C51" s="92"/>
      <c r="D51" s="87"/>
      <c r="E51" s="28"/>
    </row>
    <row r="52" spans="2:6" ht="21.25" customHeight="1" thickTop="1" x14ac:dyDescent="0.35">
      <c r="B52" s="32"/>
      <c r="C52" s="92"/>
      <c r="D52" s="34"/>
      <c r="E52" s="28"/>
    </row>
    <row r="53" spans="2:6" ht="21.25" customHeight="1" x14ac:dyDescent="0.35">
      <c r="B53" s="32"/>
      <c r="C53" s="96">
        <v>11</v>
      </c>
      <c r="D53" s="86" t="s">
        <v>310</v>
      </c>
      <c r="E53" s="28"/>
    </row>
    <row r="54" spans="2:6" ht="21.25" customHeight="1" thickBot="1" x14ac:dyDescent="0.4">
      <c r="B54" s="32"/>
      <c r="C54" s="92"/>
      <c r="D54" s="83" t="s">
        <v>4</v>
      </c>
      <c r="E54" s="28"/>
    </row>
    <row r="55" spans="2:6" ht="21.25" customHeight="1" thickTop="1" thickBot="1" x14ac:dyDescent="0.4">
      <c r="B55" s="32"/>
      <c r="C55" s="137"/>
      <c r="D55" s="88"/>
      <c r="E55" s="28"/>
      <c r="F55" s="114"/>
    </row>
    <row r="56" spans="2:6" ht="26.5" customHeight="1" thickTop="1" x14ac:dyDescent="0.35">
      <c r="B56" s="32"/>
      <c r="C56" s="137"/>
      <c r="D56" s="22"/>
      <c r="E56" s="28"/>
      <c r="F56" s="114"/>
    </row>
    <row r="57" spans="2:6" ht="26.5" customHeight="1" x14ac:dyDescent="0.35">
      <c r="B57" s="32"/>
      <c r="C57" s="92"/>
      <c r="D57" s="84" t="s">
        <v>20</v>
      </c>
      <c r="E57" s="28"/>
    </row>
    <row r="58" spans="2:6" ht="26.5" customHeight="1" x14ac:dyDescent="0.35">
      <c r="B58" s="32"/>
      <c r="C58" s="92"/>
      <c r="D58" s="155" t="s">
        <v>359</v>
      </c>
      <c r="E58" s="28"/>
    </row>
    <row r="59" spans="2:6" ht="20.5" customHeight="1" x14ac:dyDescent="0.35">
      <c r="B59" s="32"/>
      <c r="C59" s="96">
        <v>12</v>
      </c>
      <c r="D59" s="85" t="s">
        <v>21</v>
      </c>
      <c r="E59" s="28"/>
      <c r="F59" s="121"/>
    </row>
    <row r="60" spans="2:6" ht="26.5" customHeight="1" thickBot="1" x14ac:dyDescent="0.4">
      <c r="B60" s="32"/>
      <c r="C60" s="92"/>
      <c r="D60" s="83" t="s">
        <v>4</v>
      </c>
      <c r="E60" s="28"/>
    </row>
    <row r="61" spans="2:6" ht="20.5" customHeight="1" thickTop="1" thickBot="1" x14ac:dyDescent="0.4">
      <c r="B61" s="32"/>
      <c r="C61" s="92"/>
      <c r="D61" s="87"/>
      <c r="E61" s="28"/>
    </row>
    <row r="62" spans="2:6" ht="26.5" customHeight="1" thickTop="1" x14ac:dyDescent="0.35">
      <c r="B62" s="32"/>
      <c r="C62" s="92"/>
      <c r="D62" s="34"/>
      <c r="E62" s="28"/>
    </row>
    <row r="63" spans="2:6" ht="20.5" customHeight="1" x14ac:dyDescent="0.35">
      <c r="B63" s="32"/>
      <c r="C63" s="96">
        <v>13</v>
      </c>
      <c r="D63" s="85" t="s">
        <v>22</v>
      </c>
      <c r="E63" s="28"/>
    </row>
    <row r="64" spans="2:6" ht="26.5" customHeight="1" thickBot="1" x14ac:dyDescent="0.4">
      <c r="B64" s="32"/>
      <c r="C64" s="92"/>
      <c r="D64" s="83" t="s">
        <v>4</v>
      </c>
      <c r="E64" s="28"/>
    </row>
    <row r="65" spans="2:6" ht="22.25" customHeight="1" thickTop="1" thickBot="1" x14ac:dyDescent="0.4">
      <c r="B65" s="32"/>
      <c r="C65" s="92"/>
      <c r="D65" s="87"/>
      <c r="E65" s="28"/>
    </row>
    <row r="66" spans="2:6" ht="26.5" customHeight="1" thickTop="1" x14ac:dyDescent="0.35">
      <c r="B66" s="32"/>
      <c r="C66" s="92"/>
      <c r="D66" s="34"/>
      <c r="E66" s="28"/>
      <c r="F66" s="105"/>
    </row>
    <row r="67" spans="2:6" ht="22.25" customHeight="1" x14ac:dyDescent="0.35">
      <c r="B67" s="32"/>
      <c r="C67" s="96">
        <v>14</v>
      </c>
      <c r="D67" s="85" t="s">
        <v>23</v>
      </c>
      <c r="E67" s="28"/>
    </row>
    <row r="68" spans="2:6" ht="26.5" customHeight="1" thickBot="1" x14ac:dyDescent="0.4">
      <c r="B68" s="32"/>
      <c r="C68" s="92"/>
      <c r="D68" s="83" t="s">
        <v>4</v>
      </c>
      <c r="E68" s="28"/>
    </row>
    <row r="69" spans="2:6" ht="22.75" customHeight="1" thickTop="1" thickBot="1" x14ac:dyDescent="0.4">
      <c r="B69" s="32"/>
      <c r="C69" s="92"/>
      <c r="D69" s="87"/>
      <c r="E69" s="28"/>
    </row>
    <row r="70" spans="2:6" ht="26.5" customHeight="1" thickTop="1" x14ac:dyDescent="0.35">
      <c r="B70" s="32"/>
      <c r="C70" s="92"/>
      <c r="D70" s="34"/>
      <c r="E70" s="28"/>
    </row>
    <row r="71" spans="2:6" ht="21.25" customHeight="1" x14ac:dyDescent="0.35">
      <c r="B71" s="32"/>
      <c r="C71" s="96">
        <v>15</v>
      </c>
      <c r="D71" s="85" t="s">
        <v>311</v>
      </c>
      <c r="E71" s="28"/>
    </row>
    <row r="72" spans="2:6" ht="26.5" customHeight="1" thickBot="1" x14ac:dyDescent="0.4">
      <c r="B72" s="32"/>
      <c r="C72" s="92"/>
      <c r="D72" s="83" t="s">
        <v>4</v>
      </c>
      <c r="E72" s="28"/>
    </row>
    <row r="73" spans="2:6" ht="20.5" customHeight="1" thickTop="1" thickBot="1" x14ac:dyDescent="0.4">
      <c r="B73" s="32"/>
      <c r="C73" s="92"/>
      <c r="D73" s="87"/>
      <c r="E73" s="28"/>
    </row>
    <row r="74" spans="2:6" ht="26.5" customHeight="1" thickTop="1" x14ac:dyDescent="0.35">
      <c r="B74" s="32"/>
      <c r="C74" s="137"/>
      <c r="D74" s="22"/>
      <c r="E74" s="28"/>
      <c r="F74" s="114"/>
    </row>
    <row r="75" spans="2:6" ht="26.5" customHeight="1" x14ac:dyDescent="0.35">
      <c r="B75" s="32"/>
      <c r="C75" s="92"/>
      <c r="D75" s="84" t="s">
        <v>25</v>
      </c>
      <c r="E75" s="28"/>
      <c r="F75" s="114"/>
    </row>
    <row r="76" spans="2:6" ht="26.5" customHeight="1" x14ac:dyDescent="0.35">
      <c r="B76" s="32"/>
      <c r="C76" s="92"/>
      <c r="D76" s="155" t="s">
        <v>359</v>
      </c>
      <c r="E76" s="28"/>
      <c r="F76" s="114"/>
    </row>
    <row r="77" spans="2:6" ht="22.75" customHeight="1" x14ac:dyDescent="0.35">
      <c r="B77" s="32"/>
      <c r="C77" s="96">
        <v>16</v>
      </c>
      <c r="D77" s="85" t="s">
        <v>26</v>
      </c>
      <c r="E77" s="28"/>
    </row>
    <row r="78" spans="2:6" ht="26.5" customHeight="1" thickBot="1" x14ac:dyDescent="0.4">
      <c r="B78" s="32"/>
      <c r="C78" s="92"/>
      <c r="D78" s="83" t="s">
        <v>10</v>
      </c>
      <c r="E78" s="28"/>
      <c r="F78" s="114"/>
    </row>
    <row r="79" spans="2:6" ht="21.25" customHeight="1" thickTop="1" thickBot="1" x14ac:dyDescent="0.4">
      <c r="B79" s="32"/>
      <c r="C79" s="92"/>
      <c r="D79" s="88"/>
      <c r="E79" s="28"/>
      <c r="F79" s="114"/>
    </row>
    <row r="80" spans="2:6" ht="45.65" customHeight="1" thickTop="1" x14ac:dyDescent="0.35">
      <c r="B80" s="32"/>
      <c r="C80" s="92"/>
      <c r="D80" s="84" t="s">
        <v>27</v>
      </c>
      <c r="E80" s="28"/>
    </row>
    <row r="81" spans="2:6" ht="21.25" customHeight="1" x14ac:dyDescent="0.35">
      <c r="B81" s="32"/>
      <c r="C81" s="92"/>
      <c r="D81" s="155" t="s">
        <v>359</v>
      </c>
      <c r="E81" s="28"/>
    </row>
    <row r="82" spans="2:6" ht="21.25" customHeight="1" x14ac:dyDescent="0.35">
      <c r="B82" s="32"/>
      <c r="C82" s="96">
        <v>17</v>
      </c>
      <c r="D82" s="86" t="s">
        <v>312</v>
      </c>
      <c r="E82" s="28"/>
    </row>
    <row r="83" spans="2:6" ht="21.25" customHeight="1" thickBot="1" x14ac:dyDescent="0.4">
      <c r="B83" s="32"/>
      <c r="C83" s="92"/>
      <c r="D83" s="83" t="s">
        <v>10</v>
      </c>
      <c r="E83" s="28"/>
    </row>
    <row r="84" spans="2:6" ht="21.25" customHeight="1" thickTop="1" thickBot="1" x14ac:dyDescent="0.4">
      <c r="B84" s="32"/>
      <c r="C84" s="92"/>
      <c r="D84" s="88"/>
      <c r="E84" s="28"/>
      <c r="F84" s="119"/>
    </row>
    <row r="85" spans="2:6" ht="29.5" customHeight="1" thickTop="1" x14ac:dyDescent="0.35">
      <c r="B85" s="32"/>
      <c r="C85" s="92"/>
      <c r="D85" s="118"/>
      <c r="E85" s="28"/>
      <c r="F85" s="119"/>
    </row>
    <row r="86" spans="2:6" ht="23.5" customHeight="1" x14ac:dyDescent="0.35">
      <c r="B86" s="32"/>
      <c r="C86" s="96">
        <v>18</v>
      </c>
      <c r="D86" s="86" t="s">
        <v>313</v>
      </c>
      <c r="E86" s="28"/>
    </row>
    <row r="87" spans="2:6" ht="21.25" customHeight="1" thickBot="1" x14ac:dyDescent="0.4">
      <c r="B87" s="32"/>
      <c r="C87" s="92"/>
      <c r="D87" s="83" t="s">
        <v>10</v>
      </c>
      <c r="E87" s="28"/>
    </row>
    <row r="88" spans="2:6" ht="19.75" customHeight="1" thickTop="1" thickBot="1" x14ac:dyDescent="0.4">
      <c r="B88" s="32"/>
      <c r="C88" s="92"/>
      <c r="D88" s="138"/>
      <c r="E88" s="28"/>
    </row>
    <row r="89" spans="2:6" ht="19.25" customHeight="1" thickTop="1" x14ac:dyDescent="0.35">
      <c r="B89" s="27"/>
      <c r="C89" s="92"/>
      <c r="D89" s="118"/>
      <c r="E89" s="28"/>
    </row>
    <row r="90" spans="2:6" x14ac:dyDescent="0.35">
      <c r="B90" s="33"/>
      <c r="C90" s="95"/>
      <c r="D90" s="45"/>
      <c r="E90" s="31"/>
    </row>
  </sheetData>
  <mergeCells count="1">
    <mergeCell ref="B2:E4"/>
  </mergeCells>
  <dataValidations count="3">
    <dataValidation allowBlank="1" showInputMessage="1" showErrorMessage="1" sqref="D43" xr:uid="{800CD597-C2AB-4B1A-B9DA-D35272CE94A9}"/>
    <dataValidation type="whole" operator="greaterThan" allowBlank="1" showInputMessage="1" showErrorMessage="1" sqref="D89 D85" xr:uid="{43C73A32-3B9B-45E9-8B7C-693E789BCB7C}">
      <formula1>0</formula1>
    </dataValidation>
    <dataValidation type="decimal" operator="greaterThan" allowBlank="1" showInputMessage="1" showErrorMessage="1" sqref="D79" xr:uid="{AF11E452-A35B-4F02-B426-03077F94643C}">
      <formula1>0</formula1>
    </dataValidation>
  </dataValidations>
  <hyperlinks>
    <hyperlink ref="D26" location="Help!A1" display="Click here for instructions" xr:uid="{97872026-38F8-4267-8ABF-D620AA222043}"/>
    <hyperlink ref="D26" location="Aide!C17" display="Cliquez ici pour plus d'informations et de contexte" xr:uid="{97663AA6-F7C4-4A8A-B423-7AB0E798AE75}"/>
    <hyperlink ref="D8" location="Aide!C13" display="Cliquez ici pour plus d'informations et de contexte" xr:uid="{75F591F2-CF00-4427-BBB9-101AA734BCDB}"/>
    <hyperlink ref="D48" location="Aide!C21" display="Cliquez ici pour plus d'informations et de contexte" xr:uid="{ACCF4134-80B0-4504-8E84-97693E58E8EC}"/>
    <hyperlink ref="D81" location="Aide!C33" display="Cliquez ici pour plus d'informations et de contexte" xr:uid="{6B51E440-8538-4218-8DCC-9F0EF31B42AF}"/>
    <hyperlink ref="D58" location="Aide!C25" display="Cliquez ici pour plus d'informations et de contexte" xr:uid="{8B894783-A983-40B9-89E0-E33D8DB9E140}"/>
    <hyperlink ref="D76" location="Aide!C29" display="Cliquez ici pour plus d'informations et de contexte" xr:uid="{364AE41B-07B3-4EBD-A2BA-0966957CBDC9}"/>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219607B1-7C0D-4B86-8357-4BFAE1B07B32}">
          <x14:formula1>
            <xm:f>'Possible Answers'!$C$23:$C$26</xm:f>
          </x14:formula1>
          <xm:sqref>D51</xm:sqref>
        </x14:dataValidation>
        <x14:dataValidation type="list" allowBlank="1" showInputMessage="1" showErrorMessage="1" xr:uid="{D2318984-276D-4229-A347-4E9D6F87F6B7}">
          <x14:formula1>
            <xm:f>Countries!$A$2:$A$138</xm:f>
          </x14:formula1>
          <xm:sqref>D33 D45 D55</xm:sqref>
        </x14:dataValidation>
        <x14:dataValidation type="list" allowBlank="1" showInputMessage="1" showErrorMessage="1" xr:uid="{099CA3FB-049A-4413-868E-3D7BF5788D01}">
          <x14:formula1>
            <xm:f>'Possible Answers'!$C$28:$C$29</xm:f>
          </x14:formula1>
          <xm:sqref>D61 D12 D66 D70</xm:sqref>
        </x14:dataValidation>
        <x14:dataValidation type="list" allowBlank="1" showInputMessage="1" showErrorMessage="1" xr:uid="{B046EC09-1EB2-4C42-B7D3-50847594727B}">
          <x14:formula1>
            <xm:f>'Possible Answers'!$C$30:$C$31</xm:f>
          </x14:formula1>
          <xm:sqref>D65</xm:sqref>
        </x14:dataValidation>
        <x14:dataValidation type="list" allowBlank="1" showInputMessage="1" showErrorMessage="1" xr:uid="{0E855E50-FCE6-4636-8BB5-E409E7ACB01A}">
          <x14:formula1>
            <xm:f>'Possible Answers'!$C$32:$C$33</xm:f>
          </x14:formula1>
          <xm:sqref>D69</xm:sqref>
        </x14:dataValidation>
        <x14:dataValidation type="list" allowBlank="1" showInputMessage="1" showErrorMessage="1" xr:uid="{BA0F7E01-2CD4-48D9-BDA1-956CF00DE8E7}">
          <x14:formula1>
            <xm:f>'Possible Answers'!$C$34:$C$35</xm:f>
          </x14:formula1>
          <xm:sqref>D73</xm:sqref>
        </x14:dataValidation>
        <x14:dataValidation type="list" allowBlank="1" showInputMessage="1" showErrorMessage="1" xr:uid="{0D0EE283-BC6F-4F60-BB75-AE09D5E21DFA}">
          <x14:formula1>
            <xm:f>'Possible Answers'!$C$2:$C$3</xm:f>
          </x14:formula1>
          <xm:sqref>D11 D20 D16</xm:sqref>
        </x14:dataValidation>
        <x14:dataValidation type="list" allowBlank="1" showInputMessage="1" showErrorMessage="1" xr:uid="{F383BAC2-CBD1-47F1-BDF8-4465C7A461A4}">
          <x14:formula1>
            <xm:f>'Possible Answers'!$C$4:$C$5</xm:f>
          </x14:formula1>
          <xm:sqref>D19 D23</xm:sqref>
        </x14:dataValidation>
        <x14:dataValidation type="list" allowBlank="1" showInputMessage="1" showErrorMessage="1" xr:uid="{0E5E6097-F1C0-4229-A2BE-AE4CB6B817F3}">
          <x14:formula1>
            <xm:f>'Possible Answers'!$C$17:$C$21</xm:f>
          </x14:formula1>
          <xm:sqref>D41</xm:sqref>
        </x14:dataValidation>
        <x14:dataValidation type="list" allowBlank="1" showInputMessage="1" showErrorMessage="1" xr:uid="{5C44050D-6FD4-4CA9-AEDD-0A361D643A30}">
          <x14:formula1>
            <xm:f>'Possible Answers'!$C$12:$C$16</xm:f>
          </x14:formula1>
          <xm:sqref>D37</xm:sqref>
        </x14:dataValidation>
        <x14:dataValidation type="list" allowBlank="1" showInputMessage="1" showErrorMessage="1" xr:uid="{3A2116CD-E8E8-4700-A0AF-1AE5DF6B18CD}">
          <x14:formula1>
            <xm:f>'Possible Answers'!$C$6:$C$7</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1B23-17BD-4827-97E7-355E54255811}">
  <sheetPr>
    <tabColor rgb="FFD8CBE7"/>
  </sheetPr>
  <dimension ref="B2:J31"/>
  <sheetViews>
    <sheetView showGridLines="0" topLeftCell="A21" zoomScale="50" zoomScaleNormal="50" workbookViewId="0"/>
  </sheetViews>
  <sheetFormatPr defaultColWidth="8.7265625" defaultRowHeight="14.5" x14ac:dyDescent="0.35"/>
  <cols>
    <col min="2" max="2" width="14.81640625" customWidth="1"/>
    <col min="3" max="3" width="26.453125" customWidth="1"/>
    <col min="4" max="4" width="37.453125" style="4" customWidth="1"/>
    <col min="5" max="5" width="134.7265625" style="4" customWidth="1"/>
    <col min="6" max="6" width="22.1796875" customWidth="1"/>
    <col min="8" max="8" width="16.1796875" customWidth="1"/>
    <col min="16382" max="16382" width="8.81640625" bestFit="1" customWidth="1"/>
    <col min="16383" max="16384" width="8.81640625" customWidth="1"/>
  </cols>
  <sheetData>
    <row r="2" spans="2:6" ht="26.5" customHeight="1" x14ac:dyDescent="0.35">
      <c r="B2" s="185" t="s">
        <v>296</v>
      </c>
      <c r="C2" s="186"/>
      <c r="D2" s="186"/>
      <c r="E2" s="186"/>
      <c r="F2" s="186"/>
    </row>
    <row r="3" spans="2:6" ht="67.75" customHeight="1" x14ac:dyDescent="0.35">
      <c r="B3" s="186"/>
      <c r="C3" s="186"/>
      <c r="D3" s="186"/>
      <c r="E3" s="186"/>
      <c r="F3" s="186"/>
    </row>
    <row r="4" spans="2:6" ht="46.75" customHeight="1" x14ac:dyDescent="0.35">
      <c r="B4" s="186"/>
      <c r="C4" s="186"/>
      <c r="D4" s="186"/>
      <c r="E4" s="186"/>
      <c r="F4" s="186"/>
    </row>
    <row r="5" spans="2:6" ht="10.5" customHeight="1" x14ac:dyDescent="0.35">
      <c r="B5" s="24"/>
    </row>
    <row r="6" spans="2:6" ht="23.5" customHeight="1" x14ac:dyDescent="0.35">
      <c r="B6" s="10"/>
      <c r="C6" s="184"/>
      <c r="D6" s="184"/>
      <c r="E6" s="76"/>
      <c r="F6" s="47"/>
    </row>
    <row r="7" spans="2:6" ht="68.150000000000006" customHeight="1" x14ac:dyDescent="0.35">
      <c r="B7" s="13"/>
      <c r="C7" s="135"/>
      <c r="D7" s="135"/>
      <c r="E7" s="77"/>
      <c r="F7" s="14"/>
    </row>
    <row r="8" spans="2:6" ht="68.150000000000006" customHeight="1" x14ac:dyDescent="0.35">
      <c r="B8" s="13"/>
      <c r="C8" s="189" t="s">
        <v>314</v>
      </c>
      <c r="D8" s="190"/>
      <c r="E8" s="77"/>
      <c r="F8" s="14"/>
    </row>
    <row r="9" spans="2:6" ht="68.150000000000006" customHeight="1" x14ac:dyDescent="0.35">
      <c r="B9" s="13"/>
      <c r="C9" s="191" t="str">
        <f>IFERROR(_xlfn.CONCAT('Score Calculation'!E2,"/4"),"Questionnaire incomplet")</f>
        <v>Questionnaire incomplet</v>
      </c>
      <c r="D9" s="191"/>
      <c r="E9" s="77"/>
      <c r="F9" s="14"/>
    </row>
    <row r="10" spans="2:6" ht="68.150000000000006" customHeight="1" x14ac:dyDescent="0.35">
      <c r="B10" s="13"/>
      <c r="C10" s="191"/>
      <c r="D10" s="191"/>
      <c r="E10" s="77"/>
      <c r="F10" s="14"/>
    </row>
    <row r="11" spans="2:6" ht="82" customHeight="1" x14ac:dyDescent="0.35">
      <c r="B11" s="13"/>
      <c r="C11" s="78"/>
      <c r="D11" s="79"/>
      <c r="E11" s="79"/>
      <c r="F11" s="14"/>
    </row>
    <row r="12" spans="2:6" ht="48" customHeight="1" x14ac:dyDescent="0.5">
      <c r="B12" s="13"/>
      <c r="C12" s="163" t="s">
        <v>285</v>
      </c>
      <c r="D12" s="163"/>
      <c r="E12" s="163"/>
      <c r="F12" s="14"/>
    </row>
    <row r="13" spans="2:6" ht="180.5" customHeight="1" x14ac:dyDescent="0.35">
      <c r="B13" s="13"/>
      <c r="C13" s="187" t="s">
        <v>315</v>
      </c>
      <c r="D13" s="188"/>
      <c r="E13" s="188"/>
      <c r="F13" s="14"/>
    </row>
    <row r="14" spans="2:6" ht="16" customHeight="1" x14ac:dyDescent="0.35">
      <c r="B14" s="13"/>
      <c r="C14" s="46"/>
      <c r="D14" s="46"/>
      <c r="E14" s="46"/>
      <c r="F14" s="14"/>
    </row>
    <row r="15" spans="2:6" ht="16" customHeight="1" x14ac:dyDescent="0.35">
      <c r="B15" s="13"/>
      <c r="C15" s="182"/>
      <c r="D15" s="182"/>
      <c r="E15" s="182"/>
      <c r="F15" s="14"/>
    </row>
    <row r="16" spans="2:6" ht="33.25" customHeight="1" x14ac:dyDescent="0.35">
      <c r="B16" s="13"/>
      <c r="C16" s="89" t="s">
        <v>31</v>
      </c>
      <c r="D16" s="90" t="s">
        <v>316</v>
      </c>
      <c r="E16" s="89" t="s">
        <v>285</v>
      </c>
      <c r="F16" s="14"/>
    </row>
    <row r="17" spans="2:10" ht="156.65" customHeight="1" x14ac:dyDescent="0.35">
      <c r="B17" s="13"/>
      <c r="C17" s="115" t="str" cm="1">
        <f t="array" ref="C17:E20">_xlfn._xlws.SORT(Recommendations!A2:C5,1,1)</f>
        <v>Veuillez répondre aux questions</v>
      </c>
      <c r="D17" s="98" t="str">
        <v>Gestion des prestataires</v>
      </c>
      <c r="E17" s="139" t="str">
        <v>• Fournir à autant de prestataires que possible une VDI, plutôt qu'un poste de travail dédié
• Ne fournir un poste de travail dédié qu'aux prestataires indépendants ou qui travaillent sur des projets critiques</v>
      </c>
      <c r="F17" s="14"/>
    </row>
    <row r="18" spans="2:10" ht="191.5" customHeight="1" x14ac:dyDescent="0.35">
      <c r="B18" s="13"/>
      <c r="C18" s="116" t="str">
        <v>Veuillez répondre aux questions</v>
      </c>
      <c r="D18" s="99" t="str">
        <v>Résilience</v>
      </c>
      <c r="E18" s="80" t="str">
        <v>• Lancer un projet d'optimisation des capacités de redondance : ne pas tout dupliquer, revoir la confidentialité des applications, s'assurer que le démantèlement des applications est effectué correctement
• Optimiser les sauvegardes : réduire la durée de conservation, minimiser le nombre de sauvegardes, optimiser les méthodes de stockage
• Réduire le nombre de postes de travail de secours</v>
      </c>
      <c r="F18" s="14"/>
    </row>
    <row r="19" spans="2:10" ht="153.25" customHeight="1" x14ac:dyDescent="0.35">
      <c r="B19" s="13"/>
      <c r="C19" s="117" t="str">
        <v>Veuillez répondre aux questions</v>
      </c>
      <c r="D19" s="100" t="str">
        <v>Gestion des identités et des accès</v>
      </c>
      <c r="E19" s="91" t="str">
        <v>• Consolider les cas d'usage sur un nombre réduit de solutions afin d'optimiser l'infrastructure et d'éviter les doublons dans plusieurs zones géographiques - ce qui accroît également la résilience et améliore l'expérience utilisateur
• Rationaliser les technologies et les méthodes d'authentification 
• Mettre en œuvre des méthodes d'authentification qui ne nécessitent pas d'équipement physique</v>
      </c>
      <c r="F19" s="14"/>
    </row>
    <row r="20" spans="2:10" ht="168" customHeight="1" x14ac:dyDescent="0.35">
      <c r="B20" s="13"/>
      <c r="C20" s="115" t="str">
        <v>Veuillez répondre aux questions</v>
      </c>
      <c r="D20" s="98" t="str">
        <v>Détection et surveillance</v>
      </c>
      <c r="E20" s="81" t="str">
        <v>• Optimiser le volume des journaux collectés et stockés : réduire la verbosité, le temps de stockage et la quantité
• Utiliser un MSSP (Managed Security Service Provider) pour utiliser des ressources partagées avec d'autres entreprises</v>
      </c>
      <c r="F20" s="14"/>
    </row>
    <row r="21" spans="2:10" ht="54.25" customHeight="1" x14ac:dyDescent="0.35">
      <c r="B21" s="13"/>
      <c r="C21" s="82"/>
      <c r="D21" s="103"/>
      <c r="E21" s="81"/>
      <c r="F21" s="14"/>
    </row>
    <row r="22" spans="2:10" ht="53.15" customHeight="1" x14ac:dyDescent="0.35">
      <c r="B22" s="13"/>
      <c r="C22" s="183" t="s">
        <v>317</v>
      </c>
      <c r="D22" s="183"/>
      <c r="E22" s="183"/>
      <c r="F22" s="14"/>
    </row>
    <row r="23" spans="2:10" ht="51.75" customHeight="1" x14ac:dyDescent="0.35">
      <c r="B23" s="13"/>
      <c r="C23" s="181" t="s">
        <v>318</v>
      </c>
      <c r="D23" s="181"/>
      <c r="E23" s="181"/>
      <c r="F23" s="14"/>
    </row>
    <row r="24" spans="2:10" ht="117.65" customHeight="1" x14ac:dyDescent="0.35">
      <c r="B24" s="13"/>
      <c r="C24" s="140" t="s">
        <v>319</v>
      </c>
      <c r="D24" s="141" t="s">
        <v>284</v>
      </c>
      <c r="E24" s="109" t="s">
        <v>320</v>
      </c>
      <c r="F24" s="14"/>
    </row>
    <row r="25" spans="2:10" ht="207.5" customHeight="1" x14ac:dyDescent="0.35">
      <c r="B25" s="13"/>
      <c r="C25" s="110">
        <f>Questionnaire!C9</f>
        <v>1</v>
      </c>
      <c r="D25" s="142" t="str">
        <f>Recommendations!B6</f>
        <v>Mesures génériques en matière de Green IT</v>
      </c>
      <c r="E25" s="81" t="str">
        <f>Recommendations!C6</f>
        <v>• Optimiser le nombre d'appareils
• S'assurer que les logiciel sont adaptés aux besoins et utiliser les applications à leur pleine capacité
• Veiller à ce que la production de données soit adaptée aux besoins
• Sensibiliser les équipes cyber aux questions de transition écologique 
• Adopter une politique d'achat responsable pour les outils de cybersécurité</v>
      </c>
      <c r="F25" s="14"/>
    </row>
    <row r="26" spans="2:10" ht="221.5" customHeight="1" x14ac:dyDescent="0.35">
      <c r="B26" s="13"/>
      <c r="C26" s="110">
        <f>Questionnaire!C13</f>
        <v>2</v>
      </c>
      <c r="D26" s="143" t="str">
        <f>Recommendations!B7</f>
        <v>La durabilité dans votre analyse quotidienne des risques</v>
      </c>
      <c r="E26" s="144" t="str">
        <f>Recommendations!C7</f>
        <v>• Mettre à jour la méthode d'analyse de risques pour prendre en compte l'impact environnemental 
• Vérifier en particulier les mesures de sécurité qui nécessitent un nombre important de terminaux, de serveurs, de puissance de calcul, d'équipements réseau et de bande passante</v>
      </c>
      <c r="F26" s="14"/>
    </row>
    <row r="27" spans="2:10" ht="128.15" customHeight="1" x14ac:dyDescent="0.35">
      <c r="B27" s="13"/>
      <c r="C27" s="111">
        <f>Questionnaire!C17</f>
        <v>3</v>
      </c>
      <c r="D27" s="103" t="str">
        <f>Recommendations!B8</f>
        <v>Surveillance des émissions de gaz à effet de serre</v>
      </c>
      <c r="E27" s="145" t="str">
        <f>Recommendations!C8</f>
        <v>• Piloter et surveiller les émissions de gaz à effet de serre afin de réduire l’impact environnemental, notamment grace aux approches suivantes :
     • Évaluation continue avec le soutien des équipes Green IT, mise en place d'indicateurs sur les émissions de gaz à effet de serre dans le tableau de bord de la cybersécurité. 
     • Évaluation ponctuelle tous les 2 ans</v>
      </c>
      <c r="F27" s="14"/>
    </row>
    <row r="28" spans="2:10" ht="303.5" customHeight="1" x14ac:dyDescent="0.35">
      <c r="B28" s="13"/>
      <c r="C28" s="112">
        <f>Questionnaire!C21</f>
        <v>4</v>
      </c>
      <c r="D28" s="146" t="str">
        <f>Recommendations!B9</f>
        <v xml:space="preserve">Parties prenantes externes </v>
      </c>
      <c r="E28" s="147" t="str">
        <f>Recommendations!C9</f>
        <v>• Inviter les parties prenantes externes à contribuer à la transition afin de débloquer d'importantes possibilités de réduction des émissions :
   • Organismes de normalisation (NIST, ISO, etc.) : intégration de la durabilité dans les normes et standards cyber
   • Régulateurs (BCE, agences nationales de cybersécurité, etc.) : évaluation de l'impact de chaque exigence de cybersécurité afin de promouvoir les options de réglementation les moins émettrices
   • Fournisseurs de logiciels et d'équipements : garantir l'efficacité des solutions et des équipements fournis, assurer une approche durable dès la conception, par exemple en proposant des offres adaptées à des besoins plus modestes
   • Recherche académique : encourager la recherche universitaire pour mesurer l'efficacité des protocoles existants (chiffrement, authentification, etc.) et développer de nouvelles solutions cyber durables</v>
      </c>
      <c r="F28" s="14"/>
    </row>
    <row r="29" spans="2:10" ht="13.25" customHeight="1" x14ac:dyDescent="0.35">
      <c r="B29" s="13"/>
      <c r="C29" s="20"/>
      <c r="D29" s="102"/>
      <c r="E29" s="21"/>
      <c r="F29" s="14"/>
      <c r="J29" s="104"/>
    </row>
    <row r="30" spans="2:10" ht="13.25" customHeight="1" x14ac:dyDescent="0.35">
      <c r="B30" s="13"/>
      <c r="C30" s="16"/>
      <c r="D30" s="22"/>
      <c r="E30" s="22"/>
      <c r="F30" s="14"/>
    </row>
    <row r="31" spans="2:10" x14ac:dyDescent="0.35">
      <c r="B31" s="17"/>
      <c r="C31" s="18"/>
      <c r="D31" s="23"/>
      <c r="E31" s="23"/>
      <c r="F31" s="19"/>
    </row>
  </sheetData>
  <sortState xmlns:xlrd2="http://schemas.microsoft.com/office/spreadsheetml/2017/richdata2" ref="J14:J19">
    <sortCondition ref="J14:J19"/>
  </sortState>
  <mergeCells count="9">
    <mergeCell ref="C23:E23"/>
    <mergeCell ref="C15:E15"/>
    <mergeCell ref="C22:E22"/>
    <mergeCell ref="C6:D6"/>
    <mergeCell ref="B2:F4"/>
    <mergeCell ref="C12:E12"/>
    <mergeCell ref="C13:E13"/>
    <mergeCell ref="C8:D8"/>
    <mergeCell ref="C9:D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C898-2FA9-4C19-8E3F-B4E42013EB1F}">
  <sheetPr>
    <tabColor theme="0" tint="-0.14999847407452621"/>
  </sheetPr>
  <dimension ref="B2:M36"/>
  <sheetViews>
    <sheetView topLeftCell="A5" zoomScale="70" zoomScaleNormal="70" workbookViewId="0"/>
  </sheetViews>
  <sheetFormatPr defaultColWidth="8.81640625" defaultRowHeight="14.5" x14ac:dyDescent="0.35"/>
  <cols>
    <col min="1" max="2" width="8.81640625" style="119"/>
    <col min="3" max="3" width="11.453125" style="119" customWidth="1"/>
    <col min="4" max="4" width="8.81640625" style="119"/>
    <col min="5" max="5" width="18.81640625" style="119" customWidth="1"/>
    <col min="6" max="6" width="12.81640625" style="119" customWidth="1"/>
    <col min="7" max="7" width="8.81640625" style="119"/>
    <col min="8" max="8" width="19.453125" style="119" customWidth="1"/>
    <col min="9" max="9" width="8.81640625" style="119"/>
    <col min="10" max="10" width="17.81640625" style="119" customWidth="1"/>
    <col min="11" max="11" width="6.54296875" style="119" customWidth="1"/>
    <col min="12" max="12" width="8.81640625" style="119"/>
    <col min="13" max="13" width="11" style="119" customWidth="1"/>
    <col min="14" max="16384" width="8.81640625" style="119"/>
  </cols>
  <sheetData>
    <row r="2" spans="2:13" ht="29.5" customHeight="1" x14ac:dyDescent="0.35">
      <c r="B2" s="196" t="s">
        <v>297</v>
      </c>
      <c r="C2" s="197"/>
      <c r="D2" s="197"/>
      <c r="E2" s="197"/>
      <c r="F2" s="197"/>
      <c r="G2" s="197"/>
      <c r="H2" s="197"/>
      <c r="I2" s="197"/>
      <c r="J2" s="197"/>
      <c r="K2" s="197"/>
      <c r="L2" s="197"/>
      <c r="M2" s="198"/>
    </row>
    <row r="3" spans="2:13" ht="37.5" customHeight="1" x14ac:dyDescent="0.35">
      <c r="B3" s="199"/>
      <c r="C3" s="200"/>
      <c r="D3" s="200"/>
      <c r="E3" s="200"/>
      <c r="F3" s="200"/>
      <c r="G3" s="200"/>
      <c r="H3" s="200"/>
      <c r="I3" s="200"/>
      <c r="J3" s="200"/>
      <c r="K3" s="200"/>
      <c r="L3" s="200"/>
      <c r="M3" s="201"/>
    </row>
    <row r="4" spans="2:13" ht="45.65" customHeight="1" x14ac:dyDescent="0.35">
      <c r="B4" s="199"/>
      <c r="C4" s="200"/>
      <c r="D4" s="200"/>
      <c r="E4" s="200"/>
      <c r="F4" s="200"/>
      <c r="G4" s="200"/>
      <c r="H4" s="200"/>
      <c r="I4" s="200"/>
      <c r="J4" s="200"/>
      <c r="K4" s="200"/>
      <c r="L4" s="200"/>
      <c r="M4" s="201"/>
    </row>
    <row r="5" spans="2:13" ht="16" customHeight="1" x14ac:dyDescent="0.4">
      <c r="B5" s="7"/>
      <c r="C5" s="8"/>
      <c r="D5" s="8"/>
      <c r="E5" s="8"/>
      <c r="F5" s="8"/>
      <c r="G5" s="8"/>
      <c r="H5" s="8"/>
      <c r="I5" s="8"/>
      <c r="J5" s="8"/>
      <c r="K5" s="8"/>
      <c r="L5" s="8"/>
      <c r="M5" s="9"/>
    </row>
    <row r="7" spans="2:13" x14ac:dyDescent="0.35">
      <c r="B7" s="10"/>
      <c r="C7" s="11"/>
      <c r="D7" s="11"/>
      <c r="E7" s="11"/>
      <c r="F7" s="11"/>
      <c r="G7" s="11"/>
      <c r="H7" s="11"/>
      <c r="I7" s="11"/>
      <c r="J7" s="11"/>
      <c r="K7" s="11"/>
      <c r="L7" s="11"/>
      <c r="M7" s="12"/>
    </row>
    <row r="8" spans="2:13" x14ac:dyDescent="0.35">
      <c r="B8" s="13"/>
      <c r="C8" s="16"/>
      <c r="D8" s="16"/>
      <c r="E8" s="16"/>
      <c r="F8" s="16"/>
      <c r="G8" s="16"/>
      <c r="H8" s="16"/>
      <c r="I8" s="16"/>
      <c r="J8" s="16"/>
      <c r="K8" s="16"/>
      <c r="L8" s="16"/>
      <c r="M8" s="14"/>
    </row>
    <row r="9" spans="2:13" s="120" customFormat="1" ht="42.65" customHeight="1" x14ac:dyDescent="0.35">
      <c r="B9" s="148"/>
      <c r="C9" s="202" t="s">
        <v>298</v>
      </c>
      <c r="D9" s="202"/>
      <c r="E9" s="202"/>
      <c r="F9" s="202"/>
      <c r="G9" s="202"/>
      <c r="H9" s="202"/>
      <c r="I9" s="202"/>
      <c r="J9" s="202"/>
      <c r="K9" s="202"/>
      <c r="L9" s="202"/>
      <c r="M9" s="149"/>
    </row>
    <row r="10" spans="2:13" x14ac:dyDescent="0.35">
      <c r="B10" s="13"/>
      <c r="C10" s="16"/>
      <c r="D10" s="16"/>
      <c r="E10" s="16"/>
      <c r="F10" s="16"/>
      <c r="G10" s="16"/>
      <c r="H10" s="16"/>
      <c r="I10" s="16"/>
      <c r="J10" s="16"/>
      <c r="K10" s="16"/>
      <c r="L10" s="16"/>
      <c r="M10" s="14"/>
    </row>
    <row r="11" spans="2:13" x14ac:dyDescent="0.35">
      <c r="B11" s="13"/>
      <c r="C11" s="16"/>
      <c r="D11" s="16"/>
      <c r="E11" s="16"/>
      <c r="F11" s="16"/>
      <c r="G11" s="16"/>
      <c r="H11" s="16"/>
      <c r="I11" s="16"/>
      <c r="J11" s="16"/>
      <c r="K11" s="16"/>
      <c r="L11" s="16"/>
      <c r="M11" s="14"/>
    </row>
    <row r="12" spans="2:13" ht="34.5" customHeight="1" x14ac:dyDescent="0.35">
      <c r="B12" s="13"/>
      <c r="C12" s="203" t="s">
        <v>299</v>
      </c>
      <c r="D12" s="203"/>
      <c r="E12" s="203"/>
      <c r="F12" s="203"/>
      <c r="G12" s="203"/>
      <c r="H12" s="203"/>
      <c r="I12" s="203"/>
      <c r="J12" s="203"/>
      <c r="K12" s="203"/>
      <c r="L12" s="203"/>
      <c r="M12" s="14"/>
    </row>
    <row r="13" spans="2:13" ht="30.75" customHeight="1" x14ac:dyDescent="0.35">
      <c r="B13" s="13"/>
      <c r="C13" s="204" t="s">
        <v>3</v>
      </c>
      <c r="D13" s="204"/>
      <c r="E13" s="204"/>
      <c r="F13" s="204"/>
      <c r="G13" s="204"/>
      <c r="H13" s="204"/>
      <c r="I13" s="204"/>
      <c r="J13" s="204"/>
      <c r="K13" s="204"/>
      <c r="L13" s="204"/>
      <c r="M13" s="14"/>
    </row>
    <row r="14" spans="2:13" ht="158.15" customHeight="1" x14ac:dyDescent="0.35">
      <c r="B14" s="13"/>
      <c r="C14" s="192" t="s">
        <v>321</v>
      </c>
      <c r="D14" s="193"/>
      <c r="E14" s="193"/>
      <c r="F14" s="193"/>
      <c r="G14" s="193"/>
      <c r="H14" s="193"/>
      <c r="I14" s="193"/>
      <c r="J14" s="193"/>
      <c r="K14" s="193"/>
      <c r="L14" s="193"/>
      <c r="M14" s="14"/>
    </row>
    <row r="15" spans="2:13" ht="93.25" customHeight="1" x14ac:dyDescent="0.35">
      <c r="B15" s="13"/>
      <c r="C15" s="192" t="s">
        <v>34</v>
      </c>
      <c r="D15" s="193"/>
      <c r="E15" s="193"/>
      <c r="F15" s="193"/>
      <c r="G15" s="193"/>
      <c r="H15" s="193"/>
      <c r="I15" s="193"/>
      <c r="J15" s="193"/>
      <c r="K15" s="193"/>
      <c r="L15" s="193"/>
      <c r="M15" s="14"/>
    </row>
    <row r="16" spans="2:13" ht="20.5" customHeight="1" x14ac:dyDescent="0.35">
      <c r="B16" s="13"/>
      <c r="C16" s="16"/>
      <c r="D16" s="16"/>
      <c r="E16" s="16"/>
      <c r="F16" s="16"/>
      <c r="G16" s="16"/>
      <c r="H16" s="16"/>
      <c r="I16" s="16"/>
      <c r="J16" s="16"/>
      <c r="K16" s="16"/>
      <c r="L16" s="16"/>
      <c r="M16" s="14"/>
    </row>
    <row r="17" spans="2:13" ht="27.75" customHeight="1" x14ac:dyDescent="0.35">
      <c r="B17" s="13"/>
      <c r="C17" s="204" t="s">
        <v>32</v>
      </c>
      <c r="D17" s="204"/>
      <c r="E17" s="204"/>
      <c r="F17" s="204"/>
      <c r="G17" s="204"/>
      <c r="H17" s="204"/>
      <c r="I17" s="204"/>
      <c r="J17" s="204"/>
      <c r="K17" s="204"/>
      <c r="L17" s="204"/>
      <c r="M17" s="14"/>
    </row>
    <row r="18" spans="2:13" ht="77.150000000000006" customHeight="1" x14ac:dyDescent="0.35">
      <c r="B18" s="13"/>
      <c r="C18" s="192" t="s">
        <v>322</v>
      </c>
      <c r="D18" s="193"/>
      <c r="E18" s="193"/>
      <c r="F18" s="193"/>
      <c r="G18" s="193"/>
      <c r="H18" s="193"/>
      <c r="I18" s="193"/>
      <c r="J18" s="193"/>
      <c r="K18" s="193"/>
      <c r="L18" s="193"/>
      <c r="M18" s="14"/>
    </row>
    <row r="19" spans="2:13" ht="142.75" customHeight="1" x14ac:dyDescent="0.35">
      <c r="B19" s="13"/>
      <c r="C19" s="192" t="s">
        <v>323</v>
      </c>
      <c r="D19" s="193"/>
      <c r="E19" s="193"/>
      <c r="F19" s="193"/>
      <c r="G19" s="193"/>
      <c r="H19" s="193"/>
      <c r="I19" s="193"/>
      <c r="J19" s="193"/>
      <c r="K19" s="193"/>
      <c r="L19" s="193"/>
      <c r="M19" s="14"/>
    </row>
    <row r="20" spans="2:13" ht="13.25" customHeight="1" x14ac:dyDescent="0.35">
      <c r="B20" s="13"/>
      <c r="C20" s="205"/>
      <c r="D20" s="205"/>
      <c r="E20" s="205"/>
      <c r="F20" s="205"/>
      <c r="G20" s="205"/>
      <c r="H20" s="205"/>
      <c r="I20" s="205"/>
      <c r="J20" s="205"/>
      <c r="K20" s="205"/>
      <c r="L20" s="205"/>
      <c r="M20" s="14"/>
    </row>
    <row r="21" spans="2:13" ht="30.75" customHeight="1" x14ac:dyDescent="0.35">
      <c r="B21" s="13"/>
      <c r="C21" s="204" t="s">
        <v>300</v>
      </c>
      <c r="D21" s="204"/>
      <c r="E21" s="204"/>
      <c r="F21" s="204"/>
      <c r="G21" s="204"/>
      <c r="H21" s="204"/>
      <c r="I21" s="204"/>
      <c r="J21" s="204"/>
      <c r="K21" s="204"/>
      <c r="L21" s="204"/>
      <c r="M21" s="14"/>
    </row>
    <row r="22" spans="2:13" ht="83.15" customHeight="1" x14ac:dyDescent="0.35">
      <c r="B22" s="13"/>
      <c r="C22" s="192" t="s">
        <v>324</v>
      </c>
      <c r="D22" s="193"/>
      <c r="E22" s="193"/>
      <c r="F22" s="193"/>
      <c r="G22" s="193"/>
      <c r="H22" s="193"/>
      <c r="I22" s="193"/>
      <c r="J22" s="193"/>
      <c r="K22" s="193"/>
      <c r="L22" s="193"/>
      <c r="M22" s="14"/>
    </row>
    <row r="23" spans="2:13" ht="97.4" customHeight="1" x14ac:dyDescent="0.35">
      <c r="B23" s="13"/>
      <c r="C23" s="207" t="s">
        <v>33</v>
      </c>
      <c r="D23" s="208"/>
      <c r="E23" s="208"/>
      <c r="F23" s="208"/>
      <c r="G23" s="208"/>
      <c r="H23" s="208"/>
      <c r="I23" s="208"/>
      <c r="J23" s="208"/>
      <c r="K23" s="208"/>
      <c r="L23" s="208"/>
      <c r="M23" s="14"/>
    </row>
    <row r="24" spans="2:13" ht="17.25" customHeight="1" x14ac:dyDescent="0.35">
      <c r="B24" s="13"/>
      <c r="C24" s="206"/>
      <c r="D24" s="206"/>
      <c r="E24" s="206"/>
      <c r="F24" s="206"/>
      <c r="G24" s="206"/>
      <c r="H24" s="206"/>
      <c r="I24" s="206"/>
      <c r="J24" s="206"/>
      <c r="K24" s="206"/>
      <c r="L24" s="206"/>
      <c r="M24" s="14"/>
    </row>
    <row r="25" spans="2:13" ht="29.5" customHeight="1" x14ac:dyDescent="0.35">
      <c r="B25" s="13"/>
      <c r="C25" s="204" t="s">
        <v>20</v>
      </c>
      <c r="D25" s="204"/>
      <c r="E25" s="204"/>
      <c r="F25" s="204"/>
      <c r="G25" s="204"/>
      <c r="H25" s="204"/>
      <c r="I25" s="204"/>
      <c r="J25" s="204"/>
      <c r="K25" s="204"/>
      <c r="L25" s="204"/>
      <c r="M25" s="14"/>
    </row>
    <row r="26" spans="2:13" ht="81.25" customHeight="1" x14ac:dyDescent="0.35">
      <c r="B26" s="13"/>
      <c r="C26" s="192" t="s">
        <v>325</v>
      </c>
      <c r="D26" s="193"/>
      <c r="E26" s="193"/>
      <c r="F26" s="193"/>
      <c r="G26" s="193"/>
      <c r="H26" s="193"/>
      <c r="I26" s="193"/>
      <c r="J26" s="193"/>
      <c r="K26" s="193"/>
      <c r="L26" s="193"/>
      <c r="M26" s="14"/>
    </row>
    <row r="27" spans="2:13" ht="101.15" customHeight="1" x14ac:dyDescent="0.35">
      <c r="B27" s="13"/>
      <c r="C27" s="192" t="s">
        <v>34</v>
      </c>
      <c r="D27" s="193"/>
      <c r="E27" s="193"/>
      <c r="F27" s="193"/>
      <c r="G27" s="193"/>
      <c r="H27" s="193"/>
      <c r="I27" s="193"/>
      <c r="J27" s="193"/>
      <c r="K27" s="193"/>
      <c r="L27" s="193"/>
      <c r="M27" s="14"/>
    </row>
    <row r="28" spans="2:13" ht="25.4" customHeight="1" x14ac:dyDescent="0.35">
      <c r="B28" s="13"/>
      <c r="C28" s="206"/>
      <c r="D28" s="206"/>
      <c r="E28" s="206"/>
      <c r="F28" s="206"/>
      <c r="G28" s="206"/>
      <c r="H28" s="206"/>
      <c r="I28" s="206"/>
      <c r="J28" s="206"/>
      <c r="K28" s="206"/>
      <c r="L28" s="206"/>
      <c r="M28" s="14"/>
    </row>
    <row r="29" spans="2:13" ht="25.4" customHeight="1" x14ac:dyDescent="0.35">
      <c r="B29" s="13"/>
      <c r="C29" s="204" t="s">
        <v>25</v>
      </c>
      <c r="D29" s="204"/>
      <c r="E29" s="204"/>
      <c r="F29" s="204"/>
      <c r="G29" s="204"/>
      <c r="H29" s="204"/>
      <c r="I29" s="204"/>
      <c r="J29" s="204"/>
      <c r="K29" s="204"/>
      <c r="L29" s="204"/>
      <c r="M29" s="14"/>
    </row>
    <row r="30" spans="2:13" ht="84.65" customHeight="1" x14ac:dyDescent="0.35">
      <c r="B30" s="13"/>
      <c r="C30" s="192" t="s">
        <v>35</v>
      </c>
      <c r="D30" s="195"/>
      <c r="E30" s="195"/>
      <c r="F30" s="195"/>
      <c r="G30" s="195"/>
      <c r="H30" s="195"/>
      <c r="I30" s="195"/>
      <c r="J30" s="195"/>
      <c r="K30" s="195"/>
      <c r="L30" s="195"/>
      <c r="M30" s="14"/>
    </row>
    <row r="31" spans="2:13" ht="96.65" customHeight="1" x14ac:dyDescent="0.35">
      <c r="B31" s="13"/>
      <c r="C31" s="192" t="s">
        <v>326</v>
      </c>
      <c r="D31" s="193"/>
      <c r="E31" s="193"/>
      <c r="F31" s="193"/>
      <c r="G31" s="193"/>
      <c r="H31" s="193"/>
      <c r="I31" s="193"/>
      <c r="J31" s="193"/>
      <c r="K31" s="193"/>
      <c r="L31" s="193"/>
      <c r="M31" s="14"/>
    </row>
    <row r="32" spans="2:13" ht="22.25" customHeight="1" x14ac:dyDescent="0.35">
      <c r="B32" s="13"/>
      <c r="C32" s="150"/>
      <c r="D32" s="150"/>
      <c r="E32" s="150"/>
      <c r="F32" s="150"/>
      <c r="G32" s="150"/>
      <c r="H32" s="150"/>
      <c r="I32" s="150"/>
      <c r="J32" s="150"/>
      <c r="K32" s="150"/>
      <c r="L32" s="150"/>
      <c r="M32" s="14"/>
    </row>
    <row r="33" spans="2:13" ht="27.75" customHeight="1" x14ac:dyDescent="0.35">
      <c r="B33" s="13"/>
      <c r="C33" s="194" t="s">
        <v>27</v>
      </c>
      <c r="D33" s="194"/>
      <c r="E33" s="194"/>
      <c r="F33" s="194"/>
      <c r="G33" s="194"/>
      <c r="H33" s="194"/>
      <c r="I33" s="194"/>
      <c r="J33" s="194"/>
      <c r="K33" s="194"/>
      <c r="L33" s="194"/>
      <c r="M33" s="14"/>
    </row>
    <row r="34" spans="2:13" ht="83.15" customHeight="1" x14ac:dyDescent="0.35">
      <c r="B34" s="13"/>
      <c r="C34" s="192" t="s">
        <v>36</v>
      </c>
      <c r="D34" s="195"/>
      <c r="E34" s="195"/>
      <c r="F34" s="195"/>
      <c r="G34" s="195"/>
      <c r="H34" s="195"/>
      <c r="I34" s="195"/>
      <c r="J34" s="195"/>
      <c r="K34" s="195"/>
      <c r="L34" s="195"/>
      <c r="M34" s="14"/>
    </row>
    <row r="35" spans="2:13" ht="96" customHeight="1" x14ac:dyDescent="0.35">
      <c r="B35" s="13"/>
      <c r="C35" s="192" t="s">
        <v>327</v>
      </c>
      <c r="D35" s="193"/>
      <c r="E35" s="193"/>
      <c r="F35" s="193"/>
      <c r="G35" s="193"/>
      <c r="H35" s="193"/>
      <c r="I35" s="193"/>
      <c r="J35" s="193"/>
      <c r="K35" s="193"/>
      <c r="L35" s="193"/>
      <c r="M35" s="14"/>
    </row>
    <row r="36" spans="2:13" x14ac:dyDescent="0.35">
      <c r="B36" s="17"/>
      <c r="C36" s="18"/>
      <c r="D36" s="18"/>
      <c r="E36" s="18"/>
      <c r="F36" s="18"/>
      <c r="G36" s="18"/>
      <c r="H36" s="18"/>
      <c r="I36" s="18"/>
      <c r="J36" s="18"/>
      <c r="K36" s="18"/>
      <c r="L36" s="18"/>
      <c r="M36" s="19"/>
    </row>
  </sheetData>
  <mergeCells count="24">
    <mergeCell ref="C29:L29"/>
    <mergeCell ref="C13:L13"/>
    <mergeCell ref="C14:L14"/>
    <mergeCell ref="C15:L15"/>
    <mergeCell ref="C30:L30"/>
    <mergeCell ref="C24:L24"/>
    <mergeCell ref="C25:L25"/>
    <mergeCell ref="C26:L26"/>
    <mergeCell ref="C31:L31"/>
    <mergeCell ref="C33:L33"/>
    <mergeCell ref="C34:L34"/>
    <mergeCell ref="C35:L35"/>
    <mergeCell ref="B2:M4"/>
    <mergeCell ref="C9:L9"/>
    <mergeCell ref="C18:L18"/>
    <mergeCell ref="C12:L12"/>
    <mergeCell ref="C17:L17"/>
    <mergeCell ref="C20:L20"/>
    <mergeCell ref="C19:L19"/>
    <mergeCell ref="C21:L21"/>
    <mergeCell ref="C27:L27"/>
    <mergeCell ref="C28:L28"/>
    <mergeCell ref="C22:L22"/>
    <mergeCell ref="C23:L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3AC0C-3964-4AF4-9FD2-2720A6999B4A}">
  <sheetPr>
    <tabColor theme="0" tint="-0.249977111117893"/>
  </sheetPr>
  <dimension ref="B2:M7"/>
  <sheetViews>
    <sheetView zoomScale="70" zoomScaleNormal="70" workbookViewId="0"/>
  </sheetViews>
  <sheetFormatPr defaultColWidth="8.90625" defaultRowHeight="14.5" x14ac:dyDescent="0.35"/>
  <cols>
    <col min="1" max="2" width="8.90625" style="119"/>
    <col min="3" max="3" width="11.453125" style="119" customWidth="1"/>
    <col min="4" max="4" width="8.90625" style="119"/>
    <col min="5" max="5" width="18.90625" style="119" customWidth="1"/>
    <col min="6" max="6" width="12.81640625" style="119" customWidth="1"/>
    <col min="7" max="7" width="8.90625" style="119"/>
    <col min="8" max="8" width="19.453125" style="119" customWidth="1"/>
    <col min="9" max="9" width="8.90625" style="119"/>
    <col min="10" max="10" width="17.90625" style="119" customWidth="1"/>
    <col min="11" max="11" width="6.54296875" style="119" customWidth="1"/>
    <col min="12" max="12" width="8.90625" style="119"/>
    <col min="13" max="13" width="11" style="119" customWidth="1"/>
    <col min="14" max="16384" width="8.90625" style="119"/>
  </cols>
  <sheetData>
    <row r="2" spans="2:13" ht="29.5" customHeight="1" x14ac:dyDescent="0.35">
      <c r="B2" s="196" t="s">
        <v>358</v>
      </c>
      <c r="C2" s="197"/>
      <c r="D2" s="197"/>
      <c r="E2" s="197"/>
      <c r="F2" s="197"/>
      <c r="G2" s="197"/>
      <c r="H2" s="197"/>
      <c r="I2" s="197"/>
      <c r="J2" s="197"/>
      <c r="K2" s="197"/>
      <c r="L2" s="197"/>
      <c r="M2" s="198"/>
    </row>
    <row r="3" spans="2:13" ht="37.5" customHeight="1" x14ac:dyDescent="0.35">
      <c r="B3" s="199"/>
      <c r="C3" s="200"/>
      <c r="D3" s="200"/>
      <c r="E3" s="200"/>
      <c r="F3" s="200"/>
      <c r="G3" s="200"/>
      <c r="H3" s="200"/>
      <c r="I3" s="200"/>
      <c r="J3" s="200"/>
      <c r="K3" s="200"/>
      <c r="L3" s="200"/>
      <c r="M3" s="201"/>
    </row>
    <row r="4" spans="2:13" ht="45.5" customHeight="1" x14ac:dyDescent="0.35">
      <c r="B4" s="199"/>
      <c r="C4" s="200"/>
      <c r="D4" s="200"/>
      <c r="E4" s="200"/>
      <c r="F4" s="200"/>
      <c r="G4" s="200"/>
      <c r="H4" s="200"/>
      <c r="I4" s="200"/>
      <c r="J4" s="200"/>
      <c r="K4" s="200"/>
      <c r="L4" s="200"/>
      <c r="M4" s="201"/>
    </row>
    <row r="5" spans="2:13" ht="20.5" customHeight="1" x14ac:dyDescent="0.45">
      <c r="B5" s="152"/>
      <c r="C5" s="153"/>
      <c r="D5" s="153"/>
      <c r="E5" s="153"/>
      <c r="F5" s="153"/>
      <c r="G5" s="153"/>
      <c r="H5" s="153"/>
      <c r="I5" s="153"/>
      <c r="J5" s="153"/>
      <c r="K5" s="153"/>
      <c r="L5" s="153"/>
      <c r="M5" s="154"/>
    </row>
    <row r="6" spans="2:13" ht="67.5" customHeight="1" x14ac:dyDescent="0.45">
      <c r="B6" s="152"/>
      <c r="C6" s="209" t="s">
        <v>357</v>
      </c>
      <c r="D6" s="210"/>
      <c r="E6" s="210"/>
      <c r="F6" s="210"/>
      <c r="G6" s="210"/>
      <c r="H6" s="210"/>
      <c r="I6" s="210"/>
      <c r="J6" s="210"/>
      <c r="K6" s="210"/>
      <c r="L6" s="210"/>
      <c r="M6" s="154"/>
    </row>
    <row r="7" spans="2:13" ht="16" customHeight="1" x14ac:dyDescent="0.4">
      <c r="B7" s="7"/>
      <c r="C7" s="8"/>
      <c r="D7" s="8"/>
      <c r="E7" s="8"/>
      <c r="F7" s="8"/>
      <c r="G7" s="8"/>
      <c r="H7" s="8"/>
      <c r="I7" s="8"/>
      <c r="J7" s="8"/>
      <c r="K7" s="8"/>
      <c r="L7" s="8"/>
      <c r="M7" s="9"/>
    </row>
  </sheetData>
  <mergeCells count="2">
    <mergeCell ref="B2:M4"/>
    <mergeCell ref="C6:L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726D-37BE-4A29-9BEB-DD5DB8613330}">
  <sheetPr>
    <tabColor theme="8" tint="0.79998168889431442"/>
  </sheetPr>
  <dimension ref="A1:L19"/>
  <sheetViews>
    <sheetView zoomScale="115" zoomScaleNormal="115" workbookViewId="0">
      <selection activeCell="B3" sqref="B3"/>
    </sheetView>
  </sheetViews>
  <sheetFormatPr defaultColWidth="8.81640625" defaultRowHeight="14.5" x14ac:dyDescent="0.35"/>
  <cols>
    <col min="1" max="1" width="15.54296875" style="1" customWidth="1"/>
    <col min="2" max="2" width="66.453125" style="1" customWidth="1"/>
    <col min="3" max="3" width="30.54296875" style="3" customWidth="1"/>
    <col min="4" max="4" width="8.1796875" style="3" customWidth="1"/>
    <col min="5" max="5" width="17.453125" style="1" customWidth="1"/>
    <col min="6" max="16384" width="8.81640625" style="1"/>
  </cols>
  <sheetData>
    <row r="1" spans="1:12" x14ac:dyDescent="0.35">
      <c r="A1" s="39" t="s">
        <v>37</v>
      </c>
      <c r="B1" s="39" t="s">
        <v>38</v>
      </c>
      <c r="C1" s="39" t="s">
        <v>39</v>
      </c>
      <c r="D1" s="39" t="s">
        <v>40</v>
      </c>
      <c r="E1" s="106"/>
      <c r="F1" s="40"/>
      <c r="G1" s="40"/>
    </row>
    <row r="2" spans="1:12" ht="29" x14ac:dyDescent="0.35">
      <c r="A2" s="122" t="s">
        <v>41</v>
      </c>
      <c r="B2" s="122" t="s">
        <v>292</v>
      </c>
      <c r="C2" s="101">
        <f>Questionnaire!D11</f>
        <v>0</v>
      </c>
      <c r="D2" s="38" t="e">
        <f>VLOOKUP(C2,Answers_Maturity,2,0)</f>
        <v>#N/A</v>
      </c>
    </row>
    <row r="3" spans="1:12" ht="29" x14ac:dyDescent="0.35">
      <c r="A3" s="122" t="s">
        <v>41</v>
      </c>
      <c r="B3" s="122" t="s">
        <v>5</v>
      </c>
      <c r="C3" s="101">
        <f>Questionnaire!D15</f>
        <v>0</v>
      </c>
      <c r="D3" s="38" t="e">
        <f>VLOOKUP(C3,Answers_Maturity,2,0)</f>
        <v>#N/A</v>
      </c>
    </row>
    <row r="4" spans="1:12" ht="29" x14ac:dyDescent="0.35">
      <c r="A4" s="122" t="s">
        <v>41</v>
      </c>
      <c r="B4" s="122" t="s">
        <v>6</v>
      </c>
      <c r="C4" s="101">
        <f>Questionnaire!D19</f>
        <v>0</v>
      </c>
      <c r="D4" s="38" t="e">
        <f>VLOOKUP(C4,Answers_Maturity,2,0)</f>
        <v>#N/A</v>
      </c>
    </row>
    <row r="5" spans="1:12" ht="29" x14ac:dyDescent="0.35">
      <c r="A5" s="122" t="s">
        <v>41</v>
      </c>
      <c r="B5" s="122" t="s">
        <v>7</v>
      </c>
      <c r="C5" s="101">
        <f>Questionnaire!D23</f>
        <v>0</v>
      </c>
      <c r="D5" s="38" t="e">
        <f>VLOOKUP(C5,Answers_Maturity,2,0)</f>
        <v>#N/A</v>
      </c>
    </row>
    <row r="6" spans="1:12" ht="29" x14ac:dyDescent="0.35">
      <c r="A6" s="122" t="s">
        <v>42</v>
      </c>
      <c r="B6" s="123" t="s">
        <v>9</v>
      </c>
      <c r="C6" s="38" t="str">
        <f>IF(ISBLANK(Questionnaire!D29),"Blank",Questionnaire!D29)</f>
        <v>Blank</v>
      </c>
      <c r="D6" s="38" t="str">
        <f>C6</f>
        <v>Blank</v>
      </c>
      <c r="E6" s="36"/>
      <c r="F6" s="6"/>
      <c r="G6" s="6"/>
      <c r="H6" s="6"/>
      <c r="I6" s="6"/>
      <c r="J6" s="6"/>
      <c r="K6" s="6"/>
      <c r="L6" s="6"/>
    </row>
    <row r="7" spans="1:12" ht="29" x14ac:dyDescent="0.35">
      <c r="A7" s="122" t="s">
        <v>42</v>
      </c>
      <c r="B7" s="122" t="s">
        <v>11</v>
      </c>
      <c r="C7" s="124">
        <f>Questionnaire!D33</f>
        <v>0</v>
      </c>
      <c r="D7" s="38" t="e">
        <f>VLOOKUP(C7,Countries,2,0)</f>
        <v>#N/A</v>
      </c>
      <c r="E7" s="36"/>
      <c r="F7" s="6"/>
      <c r="G7" s="6"/>
      <c r="H7" s="6"/>
      <c r="I7" s="6"/>
      <c r="J7" s="6"/>
      <c r="K7" s="6"/>
      <c r="L7" s="6"/>
    </row>
    <row r="8" spans="1:12" ht="29" x14ac:dyDescent="0.35">
      <c r="A8" s="122" t="s">
        <v>42</v>
      </c>
      <c r="B8" s="122" t="s">
        <v>13</v>
      </c>
      <c r="C8" s="38">
        <f>Questionnaire!D37</f>
        <v>0</v>
      </c>
      <c r="D8" s="125" t="e">
        <f>VLOOKUP(C8,Answers_Cloud,2,0)</f>
        <v>#N/A</v>
      </c>
      <c r="E8" s="36"/>
      <c r="F8" s="6"/>
      <c r="G8" s="6"/>
      <c r="H8" s="6"/>
      <c r="I8" s="6"/>
      <c r="J8" s="6"/>
      <c r="K8" s="6"/>
      <c r="L8" s="6"/>
    </row>
    <row r="9" spans="1:12" ht="29" x14ac:dyDescent="0.35">
      <c r="A9" s="122" t="s">
        <v>42</v>
      </c>
      <c r="B9" s="122" t="s">
        <v>14</v>
      </c>
      <c r="C9" s="38">
        <f>Questionnaire!D41</f>
        <v>0</v>
      </c>
      <c r="D9" s="38" t="e">
        <f>VLOOKUP(C9,Answers_SeversLifespan,2,0)</f>
        <v>#N/A</v>
      </c>
      <c r="E9" s="6"/>
      <c r="G9" s="6"/>
      <c r="H9" s="6"/>
      <c r="I9" s="6"/>
      <c r="J9" s="6"/>
      <c r="K9" s="6"/>
      <c r="L9" s="6"/>
    </row>
    <row r="10" spans="1:12" ht="29" x14ac:dyDescent="0.35">
      <c r="A10" s="122" t="s">
        <v>42</v>
      </c>
      <c r="B10" s="122" t="s">
        <v>15</v>
      </c>
      <c r="C10" s="38">
        <f>Questionnaire!D45</f>
        <v>0</v>
      </c>
      <c r="D10" s="38" t="e">
        <f>IFERROR(VLOOKUP(C10,Countries,2,0),Value_CountryStaff)</f>
        <v>#N/A</v>
      </c>
      <c r="E10" s="6"/>
      <c r="G10" s="6"/>
      <c r="H10" s="6"/>
      <c r="I10" s="6"/>
      <c r="J10" s="6"/>
      <c r="K10" s="6"/>
      <c r="L10" s="6"/>
    </row>
    <row r="11" spans="1:12" x14ac:dyDescent="0.35">
      <c r="A11" s="6" t="s">
        <v>300</v>
      </c>
      <c r="B11" s="122" t="s">
        <v>16</v>
      </c>
      <c r="C11" s="38">
        <f>Questionnaire!D51</f>
        <v>0</v>
      </c>
      <c r="D11" s="126" t="e">
        <f>VLOOKUP(C11,Answers_RedundantApps,2,0)</f>
        <v>#N/A</v>
      </c>
      <c r="E11" s="6"/>
      <c r="G11" s="6"/>
      <c r="H11" s="6"/>
      <c r="I11" s="6"/>
      <c r="J11" s="6"/>
      <c r="K11" s="6"/>
      <c r="L11" s="6"/>
    </row>
    <row r="12" spans="1:12" x14ac:dyDescent="0.35">
      <c r="A12" s="6" t="s">
        <v>300</v>
      </c>
      <c r="B12" s="122" t="s">
        <v>18</v>
      </c>
      <c r="C12" s="38">
        <f>Questionnaire!D55</f>
        <v>0</v>
      </c>
      <c r="D12" s="38" t="e">
        <f>VLOOKUP(C12,Countries,2,0)</f>
        <v>#N/A</v>
      </c>
      <c r="E12" s="6"/>
      <c r="G12" s="6"/>
      <c r="H12" s="6"/>
      <c r="I12" s="6"/>
      <c r="J12" s="6"/>
      <c r="K12" s="6"/>
      <c r="L12" s="6"/>
    </row>
    <row r="13" spans="1:12" ht="43.5" x14ac:dyDescent="0.35">
      <c r="A13" s="6" t="s">
        <v>20</v>
      </c>
      <c r="B13" s="122" t="s">
        <v>21</v>
      </c>
      <c r="C13" s="38">
        <f>Questionnaire!D61</f>
        <v>0</v>
      </c>
      <c r="D13" s="38" t="e">
        <f>VLOOKUP(C13,Answers_IAM,2,0)</f>
        <v>#N/A</v>
      </c>
      <c r="E13" s="6"/>
      <c r="F13" s="6"/>
      <c r="G13" s="6"/>
      <c r="H13" s="6"/>
      <c r="I13" s="6"/>
      <c r="J13" s="6"/>
      <c r="K13" s="6"/>
      <c r="L13" s="6"/>
    </row>
    <row r="14" spans="1:12" ht="43.5" x14ac:dyDescent="0.35">
      <c r="A14" s="6" t="s">
        <v>20</v>
      </c>
      <c r="B14" s="122" t="s">
        <v>22</v>
      </c>
      <c r="C14" s="38">
        <f>Questionnaire!D65</f>
        <v>0</v>
      </c>
      <c r="D14" s="38" t="e">
        <f>VLOOKUP(C14,Answers_IAM,2,0)</f>
        <v>#N/A</v>
      </c>
    </row>
    <row r="15" spans="1:12" ht="43.5" x14ac:dyDescent="0.35">
      <c r="A15" s="6" t="s">
        <v>20</v>
      </c>
      <c r="B15" s="122" t="s">
        <v>23</v>
      </c>
      <c r="C15" s="38">
        <f>Questionnaire!D69</f>
        <v>0</v>
      </c>
      <c r="D15" s="38" t="e">
        <f>VLOOKUP(C15,Answers_IAM,2,0)</f>
        <v>#N/A</v>
      </c>
    </row>
    <row r="16" spans="1:12" ht="43.5" x14ac:dyDescent="0.35">
      <c r="A16" s="6" t="s">
        <v>20</v>
      </c>
      <c r="B16" s="122" t="s">
        <v>24</v>
      </c>
      <c r="C16" s="38">
        <f>Questionnaire!D73</f>
        <v>0</v>
      </c>
      <c r="D16" s="38" t="e">
        <f>VLOOKUP(C16,Answers_IAM,2,0)</f>
        <v>#N/A</v>
      </c>
    </row>
    <row r="17" spans="1:12" ht="29" x14ac:dyDescent="0.35">
      <c r="A17" s="6" t="s">
        <v>25</v>
      </c>
      <c r="B17" s="122" t="s">
        <v>26</v>
      </c>
      <c r="C17" s="38" t="str">
        <f>IF(ISBLANK(Questionnaire!D79),"Blank",Questionnaire!D79)</f>
        <v>Blank</v>
      </c>
      <c r="D17" s="38" t="str">
        <f>C17</f>
        <v>Blank</v>
      </c>
      <c r="E17" s="6"/>
      <c r="F17" s="6"/>
      <c r="G17" s="6"/>
      <c r="H17" s="6"/>
      <c r="I17" s="6"/>
      <c r="J17" s="6"/>
      <c r="K17" s="6"/>
      <c r="L17" s="6"/>
    </row>
    <row r="18" spans="1:12" ht="29" x14ac:dyDescent="0.35">
      <c r="A18" s="6" t="s">
        <v>27</v>
      </c>
      <c r="B18" s="122" t="s">
        <v>28</v>
      </c>
      <c r="C18" s="38" t="str">
        <f>IF(ISBLANK(Questionnaire!D84),"Blank",Questionnaire!D84)</f>
        <v>Blank</v>
      </c>
      <c r="D18" s="38" t="str">
        <f>C18</f>
        <v>Blank</v>
      </c>
      <c r="E18" s="6"/>
      <c r="F18" s="6"/>
      <c r="G18" s="6"/>
      <c r="H18" s="6"/>
      <c r="I18" s="6"/>
      <c r="J18" s="6"/>
      <c r="K18" s="6"/>
      <c r="L18" s="6"/>
    </row>
    <row r="19" spans="1:12" ht="29" x14ac:dyDescent="0.35">
      <c r="A19" s="6" t="s">
        <v>27</v>
      </c>
      <c r="B19" s="122" t="s">
        <v>29</v>
      </c>
      <c r="C19" s="125" t="str">
        <f>IF(ISBLANK(Questionnaire!D88),"Blank",Questionnaire!D88)</f>
        <v>Blank</v>
      </c>
      <c r="D19" s="126" t="str">
        <f>C19</f>
        <v>Blank</v>
      </c>
      <c r="E19" s="6"/>
      <c r="F19" s="6"/>
      <c r="G19" s="6"/>
      <c r="H19" s="6"/>
      <c r="I19" s="6"/>
      <c r="J19" s="6"/>
      <c r="K19" s="6"/>
      <c r="L19" s="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DF48-17CD-4605-B2E1-7EADC18480C0}">
  <sheetPr>
    <tabColor theme="8" tint="0.79998168889431442"/>
  </sheetPr>
  <dimension ref="A1:H101"/>
  <sheetViews>
    <sheetView topLeftCell="A79" zoomScale="85" zoomScaleNormal="85" workbookViewId="0">
      <selection activeCell="B3" sqref="B3"/>
    </sheetView>
  </sheetViews>
  <sheetFormatPr defaultColWidth="8.7265625" defaultRowHeight="14.5" x14ac:dyDescent="0.35"/>
  <cols>
    <col min="1" max="1" width="72.1796875" customWidth="1"/>
    <col min="2" max="2" width="58.26953125" bestFit="1" customWidth="1"/>
    <col min="3" max="3" width="31.453125" bestFit="1" customWidth="1"/>
    <col min="4" max="4" width="23.54296875" bestFit="1" customWidth="1"/>
    <col min="5" max="5" width="23.54296875" customWidth="1"/>
    <col min="6" max="6" width="6.1796875" customWidth="1"/>
    <col min="7" max="7" width="23.81640625" customWidth="1"/>
  </cols>
  <sheetData>
    <row r="1" spans="1:8" x14ac:dyDescent="0.35">
      <c r="A1" s="39" t="s">
        <v>43</v>
      </c>
      <c r="B1" s="39" t="s">
        <v>44</v>
      </c>
      <c r="C1" s="39" t="s">
        <v>45</v>
      </c>
      <c r="D1" s="39" t="s">
        <v>46</v>
      </c>
      <c r="E1" s="39" t="s">
        <v>47</v>
      </c>
      <c r="G1" s="211" t="s">
        <v>48</v>
      </c>
      <c r="H1" s="211"/>
    </row>
    <row r="2" spans="1:8" x14ac:dyDescent="0.35">
      <c r="A2" s="50" t="s">
        <v>49</v>
      </c>
      <c r="B2" s="50" t="s">
        <v>50</v>
      </c>
      <c r="C2" s="50" t="e">
        <f>B23</f>
        <v>#N/A</v>
      </c>
      <c r="E2" s="50" t="e">
        <f>C2</f>
        <v>#N/A</v>
      </c>
    </row>
    <row r="3" spans="1:8" x14ac:dyDescent="0.35">
      <c r="A3" s="50" t="s">
        <v>51</v>
      </c>
      <c r="B3" s="50" t="s">
        <v>50</v>
      </c>
      <c r="C3" s="52" t="e">
        <f>B39</f>
        <v>#N/A</v>
      </c>
      <c r="D3" s="50" t="e" cm="1">
        <f t="array" ref="D3">1+SUMPRODUCT((C3&gt;=Thresholds_Redundancy)*1)</f>
        <v>#N/A</v>
      </c>
      <c r="E3" s="50" t="e">
        <f>ABS(D3-5)</f>
        <v>#N/A</v>
      </c>
      <c r="G3" s="50" t="s">
        <v>300</v>
      </c>
      <c r="H3" s="41" t="e">
        <f>E3</f>
        <v>#N/A</v>
      </c>
    </row>
    <row r="4" spans="1:8" x14ac:dyDescent="0.35">
      <c r="A4" s="50" t="s">
        <v>52</v>
      </c>
      <c r="B4" s="50" t="s">
        <v>50</v>
      </c>
      <c r="C4" s="50" t="e">
        <f>B64</f>
        <v>#N/A</v>
      </c>
      <c r="D4" s="50" t="e" cm="1">
        <f t="array" ref="D4">1+SUMPRODUCT((C4&gt;=Thresholds_IAM)*1)</f>
        <v>#N/A</v>
      </c>
      <c r="E4" s="50" t="e">
        <f>ABS(D4-5)</f>
        <v>#N/A</v>
      </c>
      <c r="G4" s="50" t="s">
        <v>20</v>
      </c>
      <c r="H4" s="41" t="e">
        <f t="shared" ref="H4:H5" si="0">E4</f>
        <v>#N/A</v>
      </c>
    </row>
    <row r="5" spans="1:8" x14ac:dyDescent="0.35">
      <c r="A5" s="50" t="s">
        <v>53</v>
      </c>
      <c r="B5" s="50" t="s">
        <v>50</v>
      </c>
      <c r="C5" s="53" t="e">
        <f>B84</f>
        <v>#VALUE!</v>
      </c>
      <c r="D5" s="50" t="e" cm="1">
        <f t="array" ref="D5">1+SUMPRODUCT((C5&gt;=Thresholds_Logs)*1)</f>
        <v>#VALUE!</v>
      </c>
      <c r="E5" s="50" t="e">
        <f>ABS(D5-5)</f>
        <v>#VALUE!</v>
      </c>
      <c r="F5" s="43"/>
      <c r="G5" s="50" t="s">
        <v>25</v>
      </c>
      <c r="H5" s="41" t="e">
        <f t="shared" si="0"/>
        <v>#VALUE!</v>
      </c>
    </row>
    <row r="6" spans="1:8" x14ac:dyDescent="0.35">
      <c r="A6" s="50" t="s">
        <v>54</v>
      </c>
      <c r="B6" s="50" t="s">
        <v>55</v>
      </c>
      <c r="C6" s="54" t="e">
        <f>B98</f>
        <v>#N/A</v>
      </c>
      <c r="D6" s="50" t="e" cm="1">
        <f t="array" ref="D6">1+SUMPRODUCT((C6&gt;=Thresholds_Contractors)*1)</f>
        <v>#N/A</v>
      </c>
      <c r="E6" s="50" t="e">
        <f>ABS(D6-5)</f>
        <v>#N/A</v>
      </c>
      <c r="G6" s="50" t="s">
        <v>27</v>
      </c>
      <c r="H6" s="41" t="e">
        <f>E6</f>
        <v>#N/A</v>
      </c>
    </row>
    <row r="8" spans="1:8" s="75" customFormat="1" x14ac:dyDescent="0.35"/>
    <row r="9" spans="1:8" x14ac:dyDescent="0.35">
      <c r="A9" s="48" t="s">
        <v>56</v>
      </c>
    </row>
    <row r="10" spans="1:8" x14ac:dyDescent="0.35">
      <c r="A10" s="127" t="s">
        <v>57</v>
      </c>
    </row>
    <row r="11" spans="1:8" x14ac:dyDescent="0.35">
      <c r="A11" s="128" t="s">
        <v>58</v>
      </c>
    </row>
    <row r="12" spans="1:8" x14ac:dyDescent="0.35">
      <c r="A12" s="50" t="s">
        <v>59</v>
      </c>
    </row>
    <row r="13" spans="1:8" x14ac:dyDescent="0.35">
      <c r="A13" s="134" t="s">
        <v>60</v>
      </c>
    </row>
    <row r="15" spans="1:8" s="75" customFormat="1" x14ac:dyDescent="0.35"/>
    <row r="17" spans="1:4" x14ac:dyDescent="0.35">
      <c r="A17" s="48" t="s">
        <v>49</v>
      </c>
    </row>
    <row r="18" spans="1:4" x14ac:dyDescent="0.35">
      <c r="A18" s="49" t="s">
        <v>61</v>
      </c>
      <c r="B18" s="49" t="s">
        <v>62</v>
      </c>
      <c r="C18" s="49" t="s">
        <v>44</v>
      </c>
      <c r="D18" t="s">
        <v>63</v>
      </c>
    </row>
    <row r="19" spans="1:4" x14ac:dyDescent="0.35">
      <c r="A19" s="50" t="s">
        <v>64</v>
      </c>
      <c r="B19" s="127" t="e">
        <f>Value_Maturity_1</f>
        <v>#N/A</v>
      </c>
      <c r="C19" s="50" t="s">
        <v>50</v>
      </c>
    </row>
    <row r="20" spans="1:4" x14ac:dyDescent="0.35">
      <c r="A20" s="50" t="s">
        <v>65</v>
      </c>
      <c r="B20" s="127" t="e">
        <f>Value_Maturity_2</f>
        <v>#N/A</v>
      </c>
      <c r="C20" s="50" t="s">
        <v>50</v>
      </c>
    </row>
    <row r="21" spans="1:4" x14ac:dyDescent="0.35">
      <c r="A21" s="50" t="s">
        <v>66</v>
      </c>
      <c r="B21" s="127" t="e">
        <f>Value_Maturity_3</f>
        <v>#N/A</v>
      </c>
      <c r="C21" s="50" t="s">
        <v>50</v>
      </c>
    </row>
    <row r="22" spans="1:4" x14ac:dyDescent="0.35">
      <c r="A22" s="50" t="s">
        <v>67</v>
      </c>
      <c r="B22" s="127" t="e">
        <f>Value_Maturity_4</f>
        <v>#N/A</v>
      </c>
      <c r="C22" s="50" t="s">
        <v>50</v>
      </c>
    </row>
    <row r="23" spans="1:4" x14ac:dyDescent="0.35">
      <c r="A23" s="50" t="s">
        <v>49</v>
      </c>
      <c r="B23" s="72" t="e">
        <f>SUM(B19:B22)</f>
        <v>#N/A</v>
      </c>
      <c r="C23" s="50" t="s">
        <v>50</v>
      </c>
    </row>
    <row r="26" spans="1:4" s="75" customFormat="1" x14ac:dyDescent="0.35"/>
    <row r="28" spans="1:4" x14ac:dyDescent="0.35">
      <c r="A28" s="48" t="s">
        <v>51</v>
      </c>
    </row>
    <row r="29" spans="1:4" x14ac:dyDescent="0.35">
      <c r="A29" s="49" t="s">
        <v>61</v>
      </c>
      <c r="B29" s="49" t="s">
        <v>62</v>
      </c>
      <c r="C29" s="49" t="s">
        <v>44</v>
      </c>
      <c r="D29" t="s">
        <v>63</v>
      </c>
    </row>
    <row r="30" spans="1:4" x14ac:dyDescent="0.35">
      <c r="A30" s="50" t="s">
        <v>68</v>
      </c>
      <c r="B30" s="55" t="e">
        <f>Value_RedundantApps</f>
        <v>#N/A</v>
      </c>
      <c r="C30" s="50" t="s">
        <v>69</v>
      </c>
    </row>
    <row r="31" spans="1:4" x14ac:dyDescent="0.35">
      <c r="A31" s="50" t="s">
        <v>70</v>
      </c>
      <c r="B31" s="51">
        <v>0.26895045041723731</v>
      </c>
      <c r="C31" s="50" t="s">
        <v>69</v>
      </c>
      <c r="D31" t="s">
        <v>71</v>
      </c>
    </row>
    <row r="32" spans="1:4" x14ac:dyDescent="0.35">
      <c r="A32" s="50" t="s">
        <v>72</v>
      </c>
      <c r="B32" s="60">
        <v>0.73104954958276269</v>
      </c>
      <c r="C32" s="61" t="s">
        <v>69</v>
      </c>
      <c r="D32" t="s">
        <v>71</v>
      </c>
    </row>
    <row r="33" spans="1:4" x14ac:dyDescent="0.35">
      <c r="A33" s="50" t="s">
        <v>73</v>
      </c>
      <c r="B33" s="62" t="e">
        <f>Value_ServersLifespan</f>
        <v>#N/A</v>
      </c>
      <c r="C33" s="61" t="s">
        <v>74</v>
      </c>
    </row>
    <row r="34" spans="1:4" x14ac:dyDescent="0.35">
      <c r="A34" s="50" t="s">
        <v>75</v>
      </c>
      <c r="B34" s="62">
        <v>5</v>
      </c>
      <c r="C34" s="61" t="s">
        <v>74</v>
      </c>
      <c r="D34" t="s">
        <v>71</v>
      </c>
    </row>
    <row r="35" spans="1:4" x14ac:dyDescent="0.35">
      <c r="A35" s="50" t="s">
        <v>76</v>
      </c>
      <c r="B35" s="63" t="e">
        <f>B33/B34</f>
        <v>#N/A</v>
      </c>
      <c r="C35" s="61" t="s">
        <v>77</v>
      </c>
    </row>
    <row r="36" spans="1:4" x14ac:dyDescent="0.35">
      <c r="A36" s="50" t="s">
        <v>78</v>
      </c>
      <c r="B36" s="56" t="e">
        <f>Value_CountryRedundancy</f>
        <v>#N/A</v>
      </c>
      <c r="C36" s="50" t="s">
        <v>79</v>
      </c>
    </row>
    <row r="37" spans="1:4" x14ac:dyDescent="0.35">
      <c r="A37" s="50" t="s">
        <v>80</v>
      </c>
      <c r="B37" s="73" t="e">
        <f>B36/Countries!$B$43</f>
        <v>#N/A</v>
      </c>
      <c r="C37" s="50" t="s">
        <v>77</v>
      </c>
      <c r="D37" t="s">
        <v>81</v>
      </c>
    </row>
    <row r="38" spans="1:4" x14ac:dyDescent="0.35">
      <c r="A38" s="50" t="s">
        <v>82</v>
      </c>
      <c r="B38" s="52" t="e">
        <f>B32/B35+B31*B37</f>
        <v>#N/A</v>
      </c>
      <c r="C38" s="50" t="s">
        <v>77</v>
      </c>
    </row>
    <row r="39" spans="1:4" x14ac:dyDescent="0.35">
      <c r="A39" s="50" t="s">
        <v>83</v>
      </c>
      <c r="B39" s="52" t="e">
        <f>B38*B30</f>
        <v>#N/A</v>
      </c>
      <c r="C39" s="50" t="s">
        <v>50</v>
      </c>
    </row>
    <row r="40" spans="1:4" x14ac:dyDescent="0.35">
      <c r="A40" s="50" t="s">
        <v>84</v>
      </c>
      <c r="B40" s="107" t="e">
        <f>Value_OnPremRatio</f>
        <v>#N/A</v>
      </c>
      <c r="C40" s="50" t="s">
        <v>69</v>
      </c>
    </row>
    <row r="41" spans="1:4" x14ac:dyDescent="0.35">
      <c r="A41" s="61" t="s">
        <v>85</v>
      </c>
      <c r="B41" s="108" t="e">
        <f>1-B40</f>
        <v>#N/A</v>
      </c>
      <c r="C41" s="61" t="s">
        <v>69</v>
      </c>
    </row>
    <row r="42" spans="1:4" x14ac:dyDescent="0.35">
      <c r="A42" s="50" t="s">
        <v>86</v>
      </c>
      <c r="B42" s="72" t="e">
        <f>B39*B40+B30*B41</f>
        <v>#N/A</v>
      </c>
      <c r="C42" s="50" t="s">
        <v>50</v>
      </c>
    </row>
    <row r="44" spans="1:4" s="75" customFormat="1" x14ac:dyDescent="0.35"/>
    <row r="46" spans="1:4" x14ac:dyDescent="0.35">
      <c r="A46" s="48" t="s">
        <v>52</v>
      </c>
    </row>
    <row r="47" spans="1:4" x14ac:dyDescent="0.35">
      <c r="A47" s="49" t="s">
        <v>61</v>
      </c>
      <c r="B47" s="49" t="s">
        <v>62</v>
      </c>
      <c r="C47" s="49" t="s">
        <v>44</v>
      </c>
      <c r="D47" t="s">
        <v>63</v>
      </c>
    </row>
    <row r="48" spans="1:4" x14ac:dyDescent="0.35">
      <c r="A48" s="50" t="s">
        <v>87</v>
      </c>
      <c r="B48" s="64" t="e">
        <f>Value_IAM_IAG</f>
        <v>#N/A</v>
      </c>
      <c r="C48" s="50" t="s">
        <v>50</v>
      </c>
    </row>
    <row r="49" spans="1:4" x14ac:dyDescent="0.35">
      <c r="A49" s="50" t="s">
        <v>88</v>
      </c>
      <c r="B49" s="64" t="e">
        <f>Value_IAM_PAM</f>
        <v>#N/A</v>
      </c>
      <c r="C49" s="50" t="s">
        <v>50</v>
      </c>
    </row>
    <row r="50" spans="1:4" x14ac:dyDescent="0.35">
      <c r="A50" s="50" t="s">
        <v>89</v>
      </c>
      <c r="B50" s="64" t="e">
        <f>Value_IAM_ACStaff</f>
        <v>#N/A</v>
      </c>
      <c r="C50" s="50" t="s">
        <v>50</v>
      </c>
    </row>
    <row r="51" spans="1:4" x14ac:dyDescent="0.35">
      <c r="A51" s="50" t="s">
        <v>90</v>
      </c>
      <c r="B51" s="64" t="e">
        <f>Value_IAM_ACClients</f>
        <v>#N/A</v>
      </c>
      <c r="C51" s="50" t="s">
        <v>50</v>
      </c>
    </row>
    <row r="52" spans="1:4" x14ac:dyDescent="0.35">
      <c r="A52" s="50" t="s">
        <v>91</v>
      </c>
      <c r="B52" s="50" t="e">
        <f>SUM(B48:B51)</f>
        <v>#N/A</v>
      </c>
      <c r="C52" s="50" t="s">
        <v>50</v>
      </c>
    </row>
    <row r="53" spans="1:4" x14ac:dyDescent="0.35">
      <c r="A53" s="50" t="s">
        <v>70</v>
      </c>
      <c r="B53" s="51">
        <v>0.26895045041723731</v>
      </c>
      <c r="C53" s="50" t="s">
        <v>69</v>
      </c>
      <c r="D53" t="s">
        <v>71</v>
      </c>
    </row>
    <row r="54" spans="1:4" x14ac:dyDescent="0.35">
      <c r="A54" s="50" t="s">
        <v>72</v>
      </c>
      <c r="B54" s="51">
        <v>0.73104954958276269</v>
      </c>
      <c r="C54" s="50" t="s">
        <v>69</v>
      </c>
      <c r="D54" t="s">
        <v>71</v>
      </c>
    </row>
    <row r="55" spans="1:4" x14ac:dyDescent="0.35">
      <c r="A55" s="50" t="s">
        <v>73</v>
      </c>
      <c r="B55" s="64" t="e">
        <f>Value_ServersLifespan</f>
        <v>#N/A</v>
      </c>
      <c r="C55" s="50" t="s">
        <v>74</v>
      </c>
    </row>
    <row r="56" spans="1:4" x14ac:dyDescent="0.35">
      <c r="A56" s="50" t="s">
        <v>75</v>
      </c>
      <c r="B56" s="67">
        <v>5</v>
      </c>
      <c r="C56" s="50" t="s">
        <v>74</v>
      </c>
      <c r="D56" t="s">
        <v>71</v>
      </c>
    </row>
    <row r="57" spans="1:4" x14ac:dyDescent="0.35">
      <c r="A57" s="50" t="s">
        <v>76</v>
      </c>
      <c r="B57" s="68" t="e">
        <f>B55/B56</f>
        <v>#N/A</v>
      </c>
      <c r="C57" s="50" t="s">
        <v>77</v>
      </c>
    </row>
    <row r="58" spans="1:4" x14ac:dyDescent="0.35">
      <c r="A58" s="50" t="s">
        <v>92</v>
      </c>
      <c r="B58" s="56" t="e">
        <f>Value_CountryServers</f>
        <v>#N/A</v>
      </c>
      <c r="C58" s="50" t="s">
        <v>79</v>
      </c>
    </row>
    <row r="59" spans="1:4" x14ac:dyDescent="0.35">
      <c r="A59" s="50" t="s">
        <v>80</v>
      </c>
      <c r="B59" s="73" t="e">
        <f>B58/Countries!$B$43</f>
        <v>#N/A</v>
      </c>
      <c r="C59" s="50" t="s">
        <v>77</v>
      </c>
      <c r="D59" t="s">
        <v>81</v>
      </c>
    </row>
    <row r="60" spans="1:4" x14ac:dyDescent="0.35">
      <c r="A60" s="50" t="s">
        <v>82</v>
      </c>
      <c r="B60" s="52" t="e">
        <f>B54/B57+B53*B59</f>
        <v>#N/A</v>
      </c>
      <c r="C60" s="50" t="s">
        <v>77</v>
      </c>
    </row>
    <row r="61" spans="1:4" x14ac:dyDescent="0.35">
      <c r="A61" s="50" t="s">
        <v>93</v>
      </c>
      <c r="B61" s="50" t="e">
        <f>B60*B52</f>
        <v>#N/A</v>
      </c>
      <c r="C61" s="50" t="s">
        <v>50</v>
      </c>
    </row>
    <row r="62" spans="1:4" x14ac:dyDescent="0.35">
      <c r="A62" s="50" t="s">
        <v>84</v>
      </c>
      <c r="B62" s="107" t="e">
        <f>Value_OnPremRatio</f>
        <v>#N/A</v>
      </c>
      <c r="C62" s="50" t="s">
        <v>69</v>
      </c>
    </row>
    <row r="63" spans="1:4" x14ac:dyDescent="0.35">
      <c r="A63" s="61" t="s">
        <v>85</v>
      </c>
      <c r="B63" s="108" t="e">
        <f>1-B62</f>
        <v>#N/A</v>
      </c>
      <c r="C63" s="61" t="s">
        <v>69</v>
      </c>
    </row>
    <row r="64" spans="1:4" x14ac:dyDescent="0.35">
      <c r="A64" s="50" t="s">
        <v>94</v>
      </c>
      <c r="B64" s="72" t="e">
        <f>B61*B62+B52*B63</f>
        <v>#N/A</v>
      </c>
      <c r="C64" s="50" t="s">
        <v>50</v>
      </c>
    </row>
    <row r="66" spans="1:4" s="75" customFormat="1" x14ac:dyDescent="0.35"/>
    <row r="68" spans="1:4" x14ac:dyDescent="0.35">
      <c r="A68" s="48" t="s">
        <v>53</v>
      </c>
    </row>
    <row r="69" spans="1:4" x14ac:dyDescent="0.35">
      <c r="A69" s="49" t="s">
        <v>61</v>
      </c>
      <c r="B69" s="49" t="s">
        <v>62</v>
      </c>
      <c r="C69" s="49" t="s">
        <v>44</v>
      </c>
      <c r="D69" t="s">
        <v>63</v>
      </c>
    </row>
    <row r="70" spans="1:4" x14ac:dyDescent="0.35">
      <c r="A70" s="50" t="s">
        <v>95</v>
      </c>
      <c r="B70" s="65" t="str">
        <f>Value_Logs</f>
        <v>Blank</v>
      </c>
      <c r="C70" s="50" t="s">
        <v>96</v>
      </c>
    </row>
    <row r="71" spans="1:4" x14ac:dyDescent="0.35">
      <c r="A71" s="50" t="s">
        <v>97</v>
      </c>
      <c r="B71" s="65" t="str">
        <f>Value_IntEmployees</f>
        <v>Blank</v>
      </c>
      <c r="C71" s="50" t="s">
        <v>98</v>
      </c>
    </row>
    <row r="72" spans="1:4" x14ac:dyDescent="0.35">
      <c r="A72" s="50" t="s">
        <v>99</v>
      </c>
      <c r="B72" s="53" t="e">
        <f>B70/B71*1000</f>
        <v>#VALUE!</v>
      </c>
      <c r="C72" s="50" t="s">
        <v>100</v>
      </c>
    </row>
    <row r="73" spans="1:4" x14ac:dyDescent="0.35">
      <c r="A73" s="50" t="s">
        <v>70</v>
      </c>
      <c r="B73" s="51">
        <v>0.26895045041723731</v>
      </c>
      <c r="C73" s="50" t="s">
        <v>69</v>
      </c>
      <c r="D73" t="s">
        <v>71</v>
      </c>
    </row>
    <row r="74" spans="1:4" x14ac:dyDescent="0.35">
      <c r="A74" s="50" t="s">
        <v>72</v>
      </c>
      <c r="B74" s="51">
        <v>0.73104954958276269</v>
      </c>
      <c r="C74" s="50" t="s">
        <v>69</v>
      </c>
      <c r="D74" t="s">
        <v>71</v>
      </c>
    </row>
    <row r="75" spans="1:4" x14ac:dyDescent="0.35">
      <c r="A75" s="50" t="s">
        <v>73</v>
      </c>
      <c r="B75" s="64" t="e">
        <f>Value_ServersLifespan</f>
        <v>#N/A</v>
      </c>
      <c r="C75" s="50" t="s">
        <v>74</v>
      </c>
    </row>
    <row r="76" spans="1:4" x14ac:dyDescent="0.35">
      <c r="A76" s="50" t="s">
        <v>75</v>
      </c>
      <c r="B76" s="67">
        <v>5</v>
      </c>
      <c r="C76" s="50" t="s">
        <v>74</v>
      </c>
      <c r="D76" t="s">
        <v>71</v>
      </c>
    </row>
    <row r="77" spans="1:4" x14ac:dyDescent="0.35">
      <c r="A77" s="50" t="s">
        <v>76</v>
      </c>
      <c r="B77" s="68" t="e">
        <f>B75/B76</f>
        <v>#N/A</v>
      </c>
      <c r="C77" s="50" t="s">
        <v>77</v>
      </c>
    </row>
    <row r="78" spans="1:4" x14ac:dyDescent="0.35">
      <c r="A78" s="50" t="s">
        <v>92</v>
      </c>
      <c r="B78" s="56" t="e">
        <f>Value_CountryServers</f>
        <v>#N/A</v>
      </c>
      <c r="C78" s="50" t="s">
        <v>79</v>
      </c>
    </row>
    <row r="79" spans="1:4" x14ac:dyDescent="0.35">
      <c r="A79" s="50" t="s">
        <v>80</v>
      </c>
      <c r="B79" s="73" t="e">
        <f>B78/Countries!$B$43</f>
        <v>#N/A</v>
      </c>
      <c r="C79" s="50" t="s">
        <v>77</v>
      </c>
      <c r="D79" t="s">
        <v>81</v>
      </c>
    </row>
    <row r="80" spans="1:4" x14ac:dyDescent="0.35">
      <c r="A80" s="50" t="s">
        <v>82</v>
      </c>
      <c r="B80" s="52" t="e">
        <f>B74/B77+B73*B79</f>
        <v>#N/A</v>
      </c>
      <c r="C80" s="50" t="s">
        <v>77</v>
      </c>
    </row>
    <row r="81" spans="1:4" x14ac:dyDescent="0.35">
      <c r="A81" s="50" t="s">
        <v>101</v>
      </c>
      <c r="B81" s="53" t="e">
        <f>B72*B80</f>
        <v>#VALUE!</v>
      </c>
      <c r="C81" s="50" t="s">
        <v>102</v>
      </c>
    </row>
    <row r="82" spans="1:4" x14ac:dyDescent="0.35">
      <c r="A82" s="50" t="s">
        <v>84</v>
      </c>
      <c r="B82" s="107" t="e">
        <f>Value_OnPremRatio</f>
        <v>#N/A</v>
      </c>
      <c r="C82" s="50" t="s">
        <v>69</v>
      </c>
    </row>
    <row r="83" spans="1:4" x14ac:dyDescent="0.35">
      <c r="A83" s="61" t="s">
        <v>85</v>
      </c>
      <c r="B83" s="108" t="e">
        <f>1-B82</f>
        <v>#N/A</v>
      </c>
      <c r="C83" s="61" t="s">
        <v>69</v>
      </c>
    </row>
    <row r="84" spans="1:4" x14ac:dyDescent="0.35">
      <c r="A84" s="50" t="s">
        <v>103</v>
      </c>
      <c r="B84" s="66" t="e">
        <f>B81*B82+B72*B83</f>
        <v>#VALUE!</v>
      </c>
      <c r="C84" s="50" t="s">
        <v>50</v>
      </c>
    </row>
    <row r="86" spans="1:4" s="75" customFormat="1" x14ac:dyDescent="0.35"/>
    <row r="88" spans="1:4" x14ac:dyDescent="0.35">
      <c r="A88" s="48" t="s">
        <v>54</v>
      </c>
    </row>
    <row r="89" spans="1:4" x14ac:dyDescent="0.35">
      <c r="A89" s="49" t="s">
        <v>61</v>
      </c>
      <c r="B89" s="49" t="s">
        <v>62</v>
      </c>
      <c r="C89" s="49" t="s">
        <v>44</v>
      </c>
      <c r="D89" t="s">
        <v>63</v>
      </c>
    </row>
    <row r="90" spans="1:4" x14ac:dyDescent="0.35">
      <c r="A90" s="50" t="s">
        <v>104</v>
      </c>
      <c r="B90" s="57" t="e">
        <f>Value_Contractors*Value_ContractorsShare/Value_IntEmployees</f>
        <v>#VALUE!</v>
      </c>
      <c r="C90" s="50" t="s">
        <v>105</v>
      </c>
    </row>
    <row r="91" spans="1:4" x14ac:dyDescent="0.35">
      <c r="A91" s="50" t="s">
        <v>106</v>
      </c>
      <c r="B91" s="69">
        <v>232.29</v>
      </c>
      <c r="C91" s="50" t="s">
        <v>107</v>
      </c>
      <c r="D91" t="s">
        <v>108</v>
      </c>
    </row>
    <row r="92" spans="1:4" x14ac:dyDescent="0.35">
      <c r="A92" s="50" t="s">
        <v>109</v>
      </c>
      <c r="B92" s="69">
        <v>4.22</v>
      </c>
      <c r="C92" s="50" t="s">
        <v>74</v>
      </c>
      <c r="D92" t="s">
        <v>110</v>
      </c>
    </row>
    <row r="93" spans="1:4" x14ac:dyDescent="0.35">
      <c r="A93" s="50" t="s">
        <v>111</v>
      </c>
      <c r="B93" s="70">
        <f>B91/5</f>
        <v>46.457999999999998</v>
      </c>
      <c r="C93" s="50" t="s">
        <v>112</v>
      </c>
    </row>
    <row r="94" spans="1:4" x14ac:dyDescent="0.35">
      <c r="A94" s="50" t="s">
        <v>113</v>
      </c>
      <c r="B94" s="69">
        <v>20.100000000000001</v>
      </c>
      <c r="C94" s="50" t="s">
        <v>114</v>
      </c>
      <c r="D94" t="s">
        <v>108</v>
      </c>
    </row>
    <row r="95" spans="1:4" x14ac:dyDescent="0.35">
      <c r="A95" s="50" t="s">
        <v>115</v>
      </c>
      <c r="B95" s="57" t="e">
        <f>Value_CountryStaff</f>
        <v>#N/A</v>
      </c>
      <c r="C95" s="50" t="s">
        <v>79</v>
      </c>
      <c r="D95" t="s">
        <v>81</v>
      </c>
    </row>
    <row r="96" spans="1:4" x14ac:dyDescent="0.35">
      <c r="A96" s="50" t="s">
        <v>116</v>
      </c>
      <c r="B96" s="70" t="e">
        <f>B95*B94</f>
        <v>#N/A</v>
      </c>
      <c r="C96" s="50" t="s">
        <v>112</v>
      </c>
    </row>
    <row r="97" spans="1:3" x14ac:dyDescent="0.35">
      <c r="A97" s="50" t="s">
        <v>117</v>
      </c>
      <c r="B97" s="70" t="e">
        <f>B96+B93</f>
        <v>#N/A</v>
      </c>
      <c r="C97" s="50" t="s">
        <v>112</v>
      </c>
    </row>
    <row r="98" spans="1:3" x14ac:dyDescent="0.35">
      <c r="A98" s="50" t="s">
        <v>55</v>
      </c>
      <c r="B98" s="71" t="e">
        <f>B97*B90</f>
        <v>#N/A</v>
      </c>
      <c r="C98" s="50" t="s">
        <v>118</v>
      </c>
    </row>
    <row r="101" spans="1:3" s="75" customFormat="1" x14ac:dyDescent="0.35"/>
  </sheetData>
  <mergeCells count="1">
    <mergeCell ref="G1:H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F4FB0-2D17-4070-A8A6-96200236098C}">
  <sheetPr>
    <tabColor theme="7" tint="0.79998168889431442"/>
  </sheetPr>
  <dimension ref="A1:K58"/>
  <sheetViews>
    <sheetView zoomScale="85" zoomScaleNormal="85" workbookViewId="0">
      <selection activeCell="B3" sqref="B3"/>
    </sheetView>
  </sheetViews>
  <sheetFormatPr defaultColWidth="8.81640625" defaultRowHeight="14.5" x14ac:dyDescent="0.35"/>
  <cols>
    <col min="1" max="1" width="18.1796875" style="1" customWidth="1"/>
    <col min="2" max="2" width="66.453125" style="1" customWidth="1"/>
    <col min="3" max="3" width="30.54296875" style="3" customWidth="1"/>
    <col min="4" max="4" width="8.1796875" style="3" customWidth="1"/>
    <col min="5" max="16384" width="8.81640625" style="1"/>
  </cols>
  <sheetData>
    <row r="1" spans="1:11" x14ac:dyDescent="0.35">
      <c r="A1" s="39" t="s">
        <v>119</v>
      </c>
      <c r="B1" s="39" t="s">
        <v>38</v>
      </c>
      <c r="C1" s="39" t="s">
        <v>120</v>
      </c>
      <c r="D1" s="39" t="s">
        <v>62</v>
      </c>
      <c r="E1" s="40"/>
      <c r="F1" s="40"/>
    </row>
    <row r="2" spans="1:11" ht="29" x14ac:dyDescent="0.35">
      <c r="A2" s="122" t="s">
        <v>49</v>
      </c>
      <c r="B2" s="122" t="s">
        <v>121</v>
      </c>
      <c r="C2" s="101" t="s">
        <v>328</v>
      </c>
      <c r="D2" s="38">
        <v>1</v>
      </c>
    </row>
    <row r="3" spans="1:11" ht="29" x14ac:dyDescent="0.35">
      <c r="A3" s="122" t="s">
        <v>49</v>
      </c>
      <c r="B3" s="122" t="s">
        <v>121</v>
      </c>
      <c r="C3" s="101" t="s">
        <v>329</v>
      </c>
      <c r="D3" s="38">
        <v>0</v>
      </c>
    </row>
    <row r="4" spans="1:11" x14ac:dyDescent="0.35">
      <c r="A4" s="122" t="s">
        <v>49</v>
      </c>
      <c r="B4" s="122" t="s">
        <v>122</v>
      </c>
      <c r="C4" s="101" t="s">
        <v>328</v>
      </c>
      <c r="D4" s="38">
        <v>1</v>
      </c>
    </row>
    <row r="5" spans="1:11" x14ac:dyDescent="0.35">
      <c r="A5" s="122" t="s">
        <v>49</v>
      </c>
      <c r="B5" s="122" t="s">
        <v>122</v>
      </c>
      <c r="C5" s="101" t="s">
        <v>329</v>
      </c>
      <c r="D5" s="38">
        <v>0</v>
      </c>
    </row>
    <row r="6" spans="1:11" ht="29" x14ac:dyDescent="0.35">
      <c r="A6" s="122" t="s">
        <v>49</v>
      </c>
      <c r="B6" s="122" t="s">
        <v>123</v>
      </c>
      <c r="C6" s="101" t="s">
        <v>328</v>
      </c>
      <c r="D6" s="38">
        <v>1</v>
      </c>
    </row>
    <row r="7" spans="1:11" ht="29" x14ac:dyDescent="0.35">
      <c r="A7" s="122" t="s">
        <v>49</v>
      </c>
      <c r="B7" s="122" t="s">
        <v>123</v>
      </c>
      <c r="C7" s="101" t="s">
        <v>329</v>
      </c>
      <c r="D7" s="38">
        <v>0</v>
      </c>
    </row>
    <row r="8" spans="1:11" ht="29" x14ac:dyDescent="0.35">
      <c r="A8" s="122" t="s">
        <v>49</v>
      </c>
      <c r="B8" s="122" t="s">
        <v>67</v>
      </c>
      <c r="C8" s="101" t="s">
        <v>328</v>
      </c>
      <c r="D8" s="38">
        <v>1</v>
      </c>
    </row>
    <row r="9" spans="1:11" ht="29" x14ac:dyDescent="0.35">
      <c r="A9" s="122" t="s">
        <v>49</v>
      </c>
      <c r="B9" s="122" t="s">
        <v>67</v>
      </c>
      <c r="C9" s="101" t="s">
        <v>329</v>
      </c>
      <c r="D9" s="38">
        <v>0</v>
      </c>
    </row>
    <row r="10" spans="1:11" x14ac:dyDescent="0.35">
      <c r="A10" s="122" t="s">
        <v>124</v>
      </c>
      <c r="B10" s="122" t="s">
        <v>125</v>
      </c>
      <c r="C10" s="124" t="s">
        <v>330</v>
      </c>
      <c r="D10" s="38" t="s">
        <v>126</v>
      </c>
      <c r="E10" s="6"/>
      <c r="F10" s="6"/>
      <c r="G10" s="6"/>
      <c r="I10" s="6"/>
      <c r="J10" s="6"/>
      <c r="K10" s="6"/>
    </row>
    <row r="11" spans="1:11" x14ac:dyDescent="0.35">
      <c r="A11" s="122" t="s">
        <v>124</v>
      </c>
      <c r="B11" s="122" t="s">
        <v>127</v>
      </c>
      <c r="C11" s="124" t="s">
        <v>331</v>
      </c>
      <c r="D11" s="38" t="s">
        <v>126</v>
      </c>
      <c r="E11" s="6"/>
      <c r="F11" s="6"/>
      <c r="G11" s="6"/>
      <c r="H11" s="6"/>
      <c r="I11" s="6"/>
      <c r="J11" s="6"/>
      <c r="K11" s="6"/>
    </row>
    <row r="12" spans="1:11" ht="29" x14ac:dyDescent="0.35">
      <c r="A12" s="122" t="s">
        <v>124</v>
      </c>
      <c r="B12" s="122" t="s">
        <v>128</v>
      </c>
      <c r="C12" s="38" t="s">
        <v>332</v>
      </c>
      <c r="D12" s="126">
        <v>0.95</v>
      </c>
      <c r="E12" s="6"/>
      <c r="G12" s="6"/>
      <c r="H12" s="6"/>
      <c r="I12" s="6"/>
      <c r="J12" s="6"/>
      <c r="K12" s="6"/>
    </row>
    <row r="13" spans="1:11" x14ac:dyDescent="0.35">
      <c r="A13" s="122" t="s">
        <v>124</v>
      </c>
      <c r="B13" s="122" t="s">
        <v>128</v>
      </c>
      <c r="C13" s="38" t="s">
        <v>333</v>
      </c>
      <c r="D13" s="126">
        <v>0.75</v>
      </c>
      <c r="E13" s="6"/>
      <c r="F13" s="6"/>
      <c r="G13" s="6"/>
      <c r="H13" s="6"/>
      <c r="I13" s="6"/>
      <c r="J13" s="6"/>
      <c r="K13" s="6"/>
    </row>
    <row r="14" spans="1:11" x14ac:dyDescent="0.35">
      <c r="A14" s="122" t="s">
        <v>124</v>
      </c>
      <c r="B14" s="122" t="s">
        <v>128</v>
      </c>
      <c r="C14" s="38" t="s">
        <v>334</v>
      </c>
      <c r="D14" s="126">
        <v>0.5</v>
      </c>
      <c r="E14" s="6"/>
      <c r="F14" s="6"/>
      <c r="G14" s="6"/>
      <c r="H14" s="6"/>
      <c r="I14" s="6"/>
      <c r="J14" s="6"/>
      <c r="K14" s="6"/>
    </row>
    <row r="15" spans="1:11" x14ac:dyDescent="0.35">
      <c r="A15" s="122" t="s">
        <v>124</v>
      </c>
      <c r="B15" s="122" t="s">
        <v>128</v>
      </c>
      <c r="C15" s="38" t="s">
        <v>335</v>
      </c>
      <c r="D15" s="126">
        <v>0.25</v>
      </c>
      <c r="E15" s="6"/>
      <c r="F15" s="6"/>
      <c r="G15" s="6"/>
      <c r="H15" s="6"/>
      <c r="I15" s="6"/>
      <c r="J15" s="6"/>
      <c r="K15" s="6"/>
    </row>
    <row r="16" spans="1:11" ht="29" x14ac:dyDescent="0.35">
      <c r="A16" s="122" t="s">
        <v>124</v>
      </c>
      <c r="B16" s="122" t="s">
        <v>128</v>
      </c>
      <c r="C16" s="38" t="s">
        <v>336</v>
      </c>
      <c r="D16" s="126">
        <v>0.05</v>
      </c>
      <c r="E16" s="6"/>
      <c r="F16" s="6"/>
      <c r="G16" s="6"/>
      <c r="H16" s="6"/>
      <c r="I16" s="6"/>
      <c r="J16" s="6"/>
      <c r="K16" s="6"/>
    </row>
    <row r="17" spans="1:11" x14ac:dyDescent="0.35">
      <c r="A17" s="122" t="s">
        <v>124</v>
      </c>
      <c r="B17" s="122" t="s">
        <v>129</v>
      </c>
      <c r="C17" s="38" t="s">
        <v>337</v>
      </c>
      <c r="D17" s="38">
        <v>3</v>
      </c>
      <c r="E17" s="6"/>
      <c r="F17" s="6"/>
      <c r="G17" s="6"/>
      <c r="H17" s="6"/>
      <c r="I17" s="6"/>
      <c r="J17" s="6"/>
      <c r="K17" s="6"/>
    </row>
    <row r="18" spans="1:11" x14ac:dyDescent="0.35">
      <c r="A18" s="122" t="s">
        <v>124</v>
      </c>
      <c r="B18" s="122" t="s">
        <v>129</v>
      </c>
      <c r="C18" s="38" t="s">
        <v>338</v>
      </c>
      <c r="D18" s="38">
        <v>4</v>
      </c>
      <c r="E18" s="6"/>
      <c r="F18" s="6"/>
      <c r="G18" s="6"/>
      <c r="H18" s="6"/>
      <c r="I18" s="6"/>
      <c r="J18" s="6"/>
      <c r="K18" s="6"/>
    </row>
    <row r="19" spans="1:11" x14ac:dyDescent="0.35">
      <c r="A19" s="122" t="s">
        <v>124</v>
      </c>
      <c r="B19" s="122" t="s">
        <v>129</v>
      </c>
      <c r="C19" s="38" t="s">
        <v>339</v>
      </c>
      <c r="D19" s="38">
        <v>5</v>
      </c>
      <c r="E19" s="6"/>
      <c r="F19" s="6"/>
      <c r="G19" s="6"/>
      <c r="H19" s="6"/>
      <c r="I19" s="6"/>
      <c r="J19" s="6"/>
      <c r="K19" s="6"/>
    </row>
    <row r="20" spans="1:11" x14ac:dyDescent="0.35">
      <c r="A20" s="122" t="s">
        <v>124</v>
      </c>
      <c r="B20" s="122" t="s">
        <v>129</v>
      </c>
      <c r="C20" s="38" t="s">
        <v>340</v>
      </c>
      <c r="D20" s="38">
        <v>6</v>
      </c>
      <c r="E20" s="6"/>
      <c r="F20" s="6"/>
      <c r="G20" s="6"/>
      <c r="H20" s="6"/>
      <c r="I20" s="6"/>
      <c r="J20" s="6"/>
      <c r="K20" s="6"/>
    </row>
    <row r="21" spans="1:11" x14ac:dyDescent="0.35">
      <c r="A21" s="122" t="s">
        <v>124</v>
      </c>
      <c r="B21" s="122" t="s">
        <v>129</v>
      </c>
      <c r="C21" s="38" t="s">
        <v>341</v>
      </c>
      <c r="D21" s="38">
        <v>5</v>
      </c>
      <c r="E21" s="6"/>
      <c r="F21" s="6"/>
      <c r="G21" s="6"/>
      <c r="H21" s="6"/>
      <c r="I21" s="6"/>
      <c r="J21" s="6"/>
      <c r="K21" s="6"/>
    </row>
    <row r="22" spans="1:11" x14ac:dyDescent="0.35">
      <c r="A22" s="122" t="s">
        <v>124</v>
      </c>
      <c r="B22" s="123" t="s">
        <v>130</v>
      </c>
      <c r="C22" s="124" t="s">
        <v>331</v>
      </c>
      <c r="D22" s="38" t="s">
        <v>126</v>
      </c>
      <c r="E22" s="6"/>
      <c r="F22" s="6"/>
      <c r="G22" s="6"/>
      <c r="H22" s="6"/>
      <c r="I22" s="6"/>
      <c r="J22" s="6"/>
      <c r="K22" s="6"/>
    </row>
    <row r="23" spans="1:11" ht="29" x14ac:dyDescent="0.35">
      <c r="A23" s="37" t="s">
        <v>51</v>
      </c>
      <c r="B23" s="122" t="s">
        <v>131</v>
      </c>
      <c r="C23" s="38" t="s">
        <v>17</v>
      </c>
      <c r="D23" s="126">
        <v>0.2</v>
      </c>
      <c r="E23" s="6"/>
      <c r="F23" s="6"/>
      <c r="G23" s="6"/>
      <c r="H23" s="6"/>
      <c r="I23" s="6"/>
      <c r="J23" s="6"/>
      <c r="K23" s="6"/>
    </row>
    <row r="24" spans="1:11" ht="29" x14ac:dyDescent="0.35">
      <c r="A24" s="37" t="s">
        <v>51</v>
      </c>
      <c r="B24" s="122" t="s">
        <v>131</v>
      </c>
      <c r="C24" s="38" t="s">
        <v>342</v>
      </c>
      <c r="D24" s="126">
        <v>0.55000000000000004</v>
      </c>
      <c r="E24" s="6"/>
      <c r="F24" s="6"/>
      <c r="G24" s="6"/>
      <c r="H24" s="6"/>
      <c r="I24" s="6"/>
      <c r="J24" s="6"/>
      <c r="K24" s="6"/>
    </row>
    <row r="25" spans="1:11" ht="29" x14ac:dyDescent="0.35">
      <c r="A25" s="37" t="s">
        <v>51</v>
      </c>
      <c r="B25" s="122" t="s">
        <v>131</v>
      </c>
      <c r="C25" s="38" t="s">
        <v>343</v>
      </c>
      <c r="D25" s="126">
        <v>0.8</v>
      </c>
      <c r="E25" s="6"/>
      <c r="F25" s="6"/>
      <c r="G25" s="6"/>
      <c r="H25" s="6"/>
      <c r="I25" s="6"/>
      <c r="J25" s="6"/>
      <c r="K25" s="6"/>
    </row>
    <row r="26" spans="1:11" ht="29" x14ac:dyDescent="0.35">
      <c r="A26" s="37" t="s">
        <v>51</v>
      </c>
      <c r="B26" s="122" t="s">
        <v>131</v>
      </c>
      <c r="C26" s="38" t="s">
        <v>132</v>
      </c>
      <c r="D26" s="126">
        <v>0.95</v>
      </c>
      <c r="E26" s="6"/>
      <c r="F26" s="6"/>
      <c r="G26" s="6"/>
      <c r="H26" s="6"/>
      <c r="I26" s="6"/>
      <c r="J26" s="6"/>
      <c r="K26" s="6"/>
    </row>
    <row r="27" spans="1:11" ht="29" x14ac:dyDescent="0.35">
      <c r="A27" s="37" t="s">
        <v>51</v>
      </c>
      <c r="B27" s="122" t="s">
        <v>133</v>
      </c>
      <c r="C27" s="124" t="s">
        <v>331</v>
      </c>
      <c r="D27" s="38" t="s">
        <v>126</v>
      </c>
      <c r="E27" s="6"/>
      <c r="F27" s="6"/>
      <c r="G27" s="6"/>
      <c r="H27" s="6"/>
      <c r="I27" s="6"/>
      <c r="J27" s="6"/>
      <c r="K27" s="6"/>
    </row>
    <row r="28" spans="1:11" ht="29" x14ac:dyDescent="0.35">
      <c r="A28" s="37" t="s">
        <v>52</v>
      </c>
      <c r="B28" s="122" t="s">
        <v>134</v>
      </c>
      <c r="C28" s="101" t="s">
        <v>328</v>
      </c>
      <c r="D28" s="38">
        <v>0</v>
      </c>
      <c r="E28" s="6"/>
      <c r="F28" s="6"/>
      <c r="G28" s="6"/>
      <c r="H28" s="6"/>
      <c r="I28" s="6"/>
      <c r="J28" s="6"/>
      <c r="K28" s="6"/>
    </row>
    <row r="29" spans="1:11" ht="29" x14ac:dyDescent="0.35">
      <c r="A29" s="37" t="s">
        <v>52</v>
      </c>
      <c r="B29" s="122" t="s">
        <v>134</v>
      </c>
      <c r="C29" s="101" t="s">
        <v>329</v>
      </c>
      <c r="D29" s="38">
        <v>1</v>
      </c>
      <c r="E29" s="6"/>
      <c r="F29" s="6"/>
      <c r="G29" s="6"/>
      <c r="H29" s="6"/>
      <c r="I29" s="6"/>
      <c r="J29" s="6"/>
      <c r="K29" s="6"/>
    </row>
    <row r="30" spans="1:11" ht="29" x14ac:dyDescent="0.35">
      <c r="A30" s="37" t="s">
        <v>52</v>
      </c>
      <c r="B30" s="122" t="s">
        <v>135</v>
      </c>
      <c r="C30" s="101" t="s">
        <v>328</v>
      </c>
      <c r="D30" s="38">
        <v>0</v>
      </c>
      <c r="E30" s="6"/>
      <c r="F30" s="6"/>
      <c r="G30" s="6"/>
      <c r="H30" s="6"/>
      <c r="I30" s="6"/>
      <c r="J30" s="6"/>
      <c r="K30" s="6"/>
    </row>
    <row r="31" spans="1:11" ht="29" x14ac:dyDescent="0.35">
      <c r="A31" s="37" t="s">
        <v>52</v>
      </c>
      <c r="B31" s="122" t="s">
        <v>135</v>
      </c>
      <c r="C31" s="101" t="s">
        <v>329</v>
      </c>
      <c r="D31" s="38">
        <v>1</v>
      </c>
      <c r="E31" s="6"/>
      <c r="F31" s="6"/>
      <c r="G31" s="6"/>
      <c r="H31" s="6"/>
      <c r="I31" s="6"/>
      <c r="J31" s="6"/>
      <c r="K31" s="6"/>
    </row>
    <row r="32" spans="1:11" ht="29" x14ac:dyDescent="0.35">
      <c r="A32" s="37" t="s">
        <v>52</v>
      </c>
      <c r="B32" s="122" t="s">
        <v>136</v>
      </c>
      <c r="C32" s="101" t="s">
        <v>328</v>
      </c>
      <c r="D32" s="38">
        <v>0</v>
      </c>
      <c r="E32" s="6"/>
      <c r="F32" s="6"/>
      <c r="G32" s="6"/>
      <c r="H32" s="6"/>
      <c r="I32" s="6"/>
      <c r="J32" s="6"/>
      <c r="K32" s="6"/>
    </row>
    <row r="33" spans="1:11" ht="29" x14ac:dyDescent="0.35">
      <c r="A33" s="37" t="s">
        <v>52</v>
      </c>
      <c r="B33" s="122" t="s">
        <v>136</v>
      </c>
      <c r="C33" s="101" t="s">
        <v>329</v>
      </c>
      <c r="D33" s="38">
        <v>1</v>
      </c>
      <c r="E33" s="6"/>
      <c r="F33" s="6"/>
      <c r="G33" s="6"/>
      <c r="H33" s="6"/>
      <c r="I33" s="6"/>
      <c r="J33" s="6"/>
      <c r="K33" s="6"/>
    </row>
    <row r="34" spans="1:11" ht="29" x14ac:dyDescent="0.35">
      <c r="A34" s="37" t="s">
        <v>52</v>
      </c>
      <c r="B34" s="122" t="s">
        <v>137</v>
      </c>
      <c r="C34" s="101" t="s">
        <v>328</v>
      </c>
      <c r="D34" s="38">
        <v>0</v>
      </c>
      <c r="E34" s="6"/>
      <c r="F34" s="6"/>
      <c r="G34" s="6"/>
      <c r="H34" s="6"/>
      <c r="I34" s="6"/>
      <c r="J34" s="6"/>
      <c r="K34" s="6"/>
    </row>
    <row r="35" spans="1:11" ht="29" x14ac:dyDescent="0.35">
      <c r="A35" s="37" t="s">
        <v>52</v>
      </c>
      <c r="B35" s="122" t="s">
        <v>137</v>
      </c>
      <c r="C35" s="101" t="s">
        <v>329</v>
      </c>
      <c r="D35" s="38">
        <v>1</v>
      </c>
      <c r="E35" s="6"/>
      <c r="F35" s="6"/>
      <c r="G35" s="6"/>
      <c r="H35" s="6"/>
      <c r="I35" s="6"/>
      <c r="J35" s="6"/>
      <c r="K35" s="6"/>
    </row>
    <row r="36" spans="1:11" ht="29" x14ac:dyDescent="0.35">
      <c r="A36" s="37" t="s">
        <v>53</v>
      </c>
      <c r="B36" s="37" t="s">
        <v>138</v>
      </c>
      <c r="C36" s="124" t="s">
        <v>330</v>
      </c>
      <c r="D36" s="38" t="s">
        <v>126</v>
      </c>
      <c r="E36" s="6"/>
      <c r="F36" s="6"/>
      <c r="G36" s="6"/>
      <c r="H36" s="6"/>
      <c r="I36" s="6"/>
      <c r="J36" s="6"/>
      <c r="K36" s="6"/>
    </row>
    <row r="37" spans="1:11" ht="29" x14ac:dyDescent="0.35">
      <c r="A37" s="37" t="s">
        <v>54</v>
      </c>
      <c r="B37" s="122" t="s">
        <v>139</v>
      </c>
      <c r="C37" s="124" t="s">
        <v>330</v>
      </c>
      <c r="D37" s="38" t="s">
        <v>126</v>
      </c>
      <c r="E37" s="6"/>
      <c r="F37" s="6"/>
      <c r="G37" s="6"/>
      <c r="H37" s="6"/>
      <c r="I37" s="6"/>
      <c r="J37" s="6"/>
      <c r="K37" s="6"/>
    </row>
    <row r="38" spans="1:11" ht="29" x14ac:dyDescent="0.35">
      <c r="A38" s="37" t="s">
        <v>54</v>
      </c>
      <c r="B38" s="122" t="s">
        <v>140</v>
      </c>
      <c r="C38" s="124" t="s">
        <v>330</v>
      </c>
      <c r="D38" s="38" t="s">
        <v>126</v>
      </c>
      <c r="E38" s="6"/>
      <c r="F38" s="6"/>
      <c r="G38" s="6"/>
      <c r="H38" s="6"/>
      <c r="I38" s="6"/>
      <c r="J38" s="6"/>
      <c r="K38" s="6"/>
    </row>
    <row r="55" spans="2:2" ht="29" x14ac:dyDescent="0.35">
      <c r="B55" s="1" t="s">
        <v>134</v>
      </c>
    </row>
    <row r="56" spans="2:2" ht="29" x14ac:dyDescent="0.35">
      <c r="B56" s="1" t="s">
        <v>135</v>
      </c>
    </row>
    <row r="57" spans="2:2" ht="29" x14ac:dyDescent="0.35">
      <c r="B57" s="1" t="s">
        <v>136</v>
      </c>
    </row>
    <row r="58" spans="2:2" ht="29" x14ac:dyDescent="0.35">
      <c r="B58"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43FB7-D799-41FE-B889-09E920710F0B}">
  <sheetPr>
    <tabColor theme="7" tint="0.79998168889431442"/>
  </sheetPr>
  <dimension ref="A1:E14"/>
  <sheetViews>
    <sheetView workbookViewId="0">
      <selection activeCell="B3" sqref="B3"/>
    </sheetView>
  </sheetViews>
  <sheetFormatPr defaultColWidth="8.7265625" defaultRowHeight="14.5" x14ac:dyDescent="0.35"/>
  <cols>
    <col min="1" max="1" width="21.54296875" bestFit="1" customWidth="1"/>
    <col min="2" max="2" width="54.54296875" bestFit="1" customWidth="1"/>
    <col min="3" max="5" width="15.1796875" customWidth="1"/>
  </cols>
  <sheetData>
    <row r="1" spans="1:5" x14ac:dyDescent="0.35">
      <c r="A1" s="39" t="s">
        <v>43</v>
      </c>
      <c r="B1" s="39" t="s">
        <v>44</v>
      </c>
      <c r="C1" s="39" t="s">
        <v>141</v>
      </c>
      <c r="D1" s="39" t="s">
        <v>142</v>
      </c>
      <c r="E1" s="39" t="s">
        <v>143</v>
      </c>
    </row>
    <row r="2" spans="1:5" x14ac:dyDescent="0.35">
      <c r="A2" s="41" t="s">
        <v>51</v>
      </c>
      <c r="B2" s="41" t="s">
        <v>144</v>
      </c>
      <c r="C2" s="59">
        <f>E2*1/3</f>
        <v>0.41666666666666669</v>
      </c>
      <c r="D2" s="59">
        <f>E2*2/3</f>
        <v>0.83333333333333337</v>
      </c>
      <c r="E2" s="58">
        <v>1.25</v>
      </c>
    </row>
    <row r="3" spans="1:5" x14ac:dyDescent="0.35">
      <c r="A3" s="41" t="s">
        <v>52</v>
      </c>
      <c r="B3" s="41" t="s">
        <v>144</v>
      </c>
      <c r="C3" s="133">
        <f>E3*1/3</f>
        <v>1</v>
      </c>
      <c r="D3" s="74">
        <f>E3*2/3</f>
        <v>2</v>
      </c>
      <c r="E3" s="74">
        <v>3</v>
      </c>
    </row>
    <row r="4" spans="1:5" x14ac:dyDescent="0.35">
      <c r="A4" s="41" t="s">
        <v>53</v>
      </c>
      <c r="B4" s="41" t="s">
        <v>99</v>
      </c>
      <c r="C4" s="42">
        <f>E4*1/3</f>
        <v>3.3333333333333333E-2</v>
      </c>
      <c r="D4" s="42">
        <f>E4*2/3</f>
        <v>6.6666666666666666E-2</v>
      </c>
      <c r="E4" s="42">
        <v>0.1</v>
      </c>
    </row>
    <row r="5" spans="1:5" x14ac:dyDescent="0.35">
      <c r="A5" s="41" t="s">
        <v>54</v>
      </c>
      <c r="B5" s="41" t="str">
        <f>'Score Calculation'!B6</f>
        <v>Yearly contractor workstations emissions per internal employee</v>
      </c>
      <c r="C5" s="41">
        <f>E5*1/3</f>
        <v>2.5</v>
      </c>
      <c r="D5" s="74">
        <f>E5*2/3</f>
        <v>5</v>
      </c>
      <c r="E5" s="41">
        <v>7.5</v>
      </c>
    </row>
    <row r="11" spans="1:5" x14ac:dyDescent="0.35">
      <c r="B11" s="6"/>
    </row>
    <row r="12" spans="1:5" x14ac:dyDescent="0.35">
      <c r="B12" s="6"/>
    </row>
    <row r="13" spans="1:5" x14ac:dyDescent="0.35">
      <c r="B13" s="6"/>
    </row>
    <row r="14" spans="1:5" x14ac:dyDescent="0.35">
      <c r="B14"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EE967-4397-433D-9246-36A4675E2399}">
  <sheetPr>
    <tabColor theme="7" tint="0.79998168889431442"/>
  </sheetPr>
  <dimension ref="A1:E9"/>
  <sheetViews>
    <sheetView zoomScale="85" zoomScaleNormal="85" workbookViewId="0">
      <selection activeCell="B3" sqref="B3"/>
    </sheetView>
  </sheetViews>
  <sheetFormatPr defaultColWidth="8.7265625" defaultRowHeight="14.5" x14ac:dyDescent="0.35"/>
  <cols>
    <col min="1" max="1" width="10.81640625" customWidth="1"/>
    <col min="2" max="2" width="23.1796875" customWidth="1"/>
    <col min="3" max="3" width="108.81640625" customWidth="1"/>
  </cols>
  <sheetData>
    <row r="1" spans="1:5" x14ac:dyDescent="0.35">
      <c r="A1" s="130" t="s">
        <v>31</v>
      </c>
      <c r="B1" s="130" t="s">
        <v>119</v>
      </c>
      <c r="C1" s="130" t="s">
        <v>30</v>
      </c>
      <c r="D1" s="35"/>
    </row>
    <row r="2" spans="1:5" ht="95.5" customHeight="1" x14ac:dyDescent="0.35">
      <c r="A2" s="101" t="str">
        <f>IFERROR(_xlfn.CONCAT('Score Calculation'!E6,"/4"),"Veuillez répondre aux questions")</f>
        <v>Veuillez répondre aux questions</v>
      </c>
      <c r="B2" s="38" t="s">
        <v>27</v>
      </c>
      <c r="C2" s="151" t="s">
        <v>344</v>
      </c>
      <c r="D2" s="5"/>
      <c r="E2" s="5"/>
    </row>
    <row r="3" spans="1:5" ht="108.65" customHeight="1" x14ac:dyDescent="0.35">
      <c r="A3" s="101" t="str">
        <f>IFERROR(_xlfn.CONCAT('Score Calculation'!E3,"/4"),"Veuillez répondre aux questions")</f>
        <v>Veuillez répondre aux questions</v>
      </c>
      <c r="B3" s="38" t="s">
        <v>300</v>
      </c>
      <c r="C3" s="131" t="s">
        <v>345</v>
      </c>
      <c r="D3" s="5"/>
      <c r="E3" s="5"/>
    </row>
    <row r="4" spans="1:5" ht="108.65" customHeight="1" x14ac:dyDescent="0.35">
      <c r="A4" s="101" t="str">
        <f>IFERROR(_xlfn.CONCAT('Score Calculation'!E4,"/4"),"Veuillez répondre aux questions")</f>
        <v>Veuillez répondre aux questions</v>
      </c>
      <c r="B4" s="38" t="s">
        <v>20</v>
      </c>
      <c r="C4" s="131" t="s">
        <v>346</v>
      </c>
      <c r="D4" s="5"/>
      <c r="E4" s="5"/>
    </row>
    <row r="5" spans="1:5" ht="82.5" customHeight="1" x14ac:dyDescent="0.35">
      <c r="A5" s="101" t="str">
        <f>IFERROR(_xlfn.CONCAT('Score Calculation'!E5,"/4"),"Veuillez répondre aux questions")</f>
        <v>Veuillez répondre aux questions</v>
      </c>
      <c r="B5" s="38" t="s">
        <v>25</v>
      </c>
      <c r="C5" s="37" t="s">
        <v>347</v>
      </c>
      <c r="D5" s="5"/>
      <c r="E5" s="5"/>
    </row>
    <row r="6" spans="1:5" ht="130.5" x14ac:dyDescent="0.35">
      <c r="A6" s="101">
        <f>IF(Questionnaire!D11="Yes", 1,2)</f>
        <v>2</v>
      </c>
      <c r="B6" s="38" t="s">
        <v>286</v>
      </c>
      <c r="C6" s="131" t="s">
        <v>348</v>
      </c>
    </row>
    <row r="7" spans="1:5" ht="58" x14ac:dyDescent="0.35">
      <c r="A7" s="101">
        <f>IF(Questionnaire!D15="Yes",1,2)</f>
        <v>2</v>
      </c>
      <c r="B7" s="38" t="s">
        <v>287</v>
      </c>
      <c r="C7" s="131" t="s">
        <v>349</v>
      </c>
    </row>
    <row r="8" spans="1:5" ht="87" x14ac:dyDescent="0.35">
      <c r="A8" s="101">
        <f>IF(Questionnaire!D19="Yes",1,2)</f>
        <v>2</v>
      </c>
      <c r="B8" s="38" t="s">
        <v>288</v>
      </c>
      <c r="C8" s="37" t="s">
        <v>350</v>
      </c>
    </row>
    <row r="9" spans="1:5" ht="188.5" x14ac:dyDescent="0.35">
      <c r="A9" s="101">
        <f>IF(Questionnaire!D23="Yes",1,2)</f>
        <v>2</v>
      </c>
      <c r="B9" s="38" t="s">
        <v>289</v>
      </c>
      <c r="C9" s="37" t="s">
        <v>351</v>
      </c>
    </row>
  </sheetData>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C02F7-7AD1-46F9-9650-9E5424325417}">
  <sheetPr>
    <tabColor theme="7" tint="0.79998168889431442"/>
  </sheetPr>
  <dimension ref="A1:C139"/>
  <sheetViews>
    <sheetView zoomScale="69" workbookViewId="0">
      <selection activeCell="B3" sqref="B3"/>
    </sheetView>
  </sheetViews>
  <sheetFormatPr defaultColWidth="8.7265625" defaultRowHeight="14.5" x14ac:dyDescent="0.35"/>
  <cols>
    <col min="1" max="1" width="21.54296875" customWidth="1"/>
    <col min="2" max="2" width="20.54296875" customWidth="1"/>
  </cols>
  <sheetData>
    <row r="1" spans="1:3" ht="48.65" customHeight="1" x14ac:dyDescent="0.35">
      <c r="A1" s="39" t="s">
        <v>145</v>
      </c>
      <c r="B1" s="39" t="s">
        <v>146</v>
      </c>
      <c r="C1" t="s">
        <v>147</v>
      </c>
    </row>
    <row r="2" spans="1:3" x14ac:dyDescent="0.35">
      <c r="A2" s="50" t="s">
        <v>148</v>
      </c>
      <c r="B2" s="129">
        <v>2E-3</v>
      </c>
    </row>
    <row r="3" spans="1:3" x14ac:dyDescent="0.35">
      <c r="A3" s="50" t="s">
        <v>149</v>
      </c>
      <c r="B3" s="129">
        <v>0.54800000000000004</v>
      </c>
    </row>
    <row r="4" spans="1:3" x14ac:dyDescent="0.35">
      <c r="A4" s="50" t="s">
        <v>150</v>
      </c>
      <c r="B4" s="129">
        <v>0.44</v>
      </c>
    </row>
    <row r="5" spans="1:3" x14ac:dyDescent="0.35">
      <c r="A5" s="50" t="s">
        <v>151</v>
      </c>
      <c r="B5" s="129">
        <v>0.36699999999999999</v>
      </c>
    </row>
    <row r="6" spans="1:3" x14ac:dyDescent="0.35">
      <c r="A6" s="50" t="s">
        <v>152</v>
      </c>
      <c r="B6" s="129">
        <v>0.18099999999999999</v>
      </c>
    </row>
    <row r="7" spans="1:3" x14ac:dyDescent="0.35">
      <c r="A7" s="50" t="s">
        <v>153</v>
      </c>
      <c r="B7" s="129">
        <v>0.84099999999999997</v>
      </c>
    </row>
    <row r="8" spans="1:3" x14ac:dyDescent="0.35">
      <c r="A8" s="50" t="s">
        <v>154</v>
      </c>
      <c r="B8" s="129">
        <v>0.188</v>
      </c>
    </row>
    <row r="9" spans="1:3" x14ac:dyDescent="0.35">
      <c r="A9" s="50" t="s">
        <v>155</v>
      </c>
      <c r="B9" s="129">
        <v>0.58399999999999996</v>
      </c>
    </row>
    <row r="10" spans="1:3" x14ac:dyDescent="0.35">
      <c r="A10" s="50" t="s">
        <v>156</v>
      </c>
      <c r="B10" s="129">
        <v>0.64</v>
      </c>
    </row>
    <row r="11" spans="1:3" x14ac:dyDescent="0.35">
      <c r="A11" s="50" t="s">
        <v>157</v>
      </c>
      <c r="B11" s="129">
        <v>0.59299999999999997</v>
      </c>
    </row>
    <row r="12" spans="1:3" x14ac:dyDescent="0.35">
      <c r="A12" s="50" t="s">
        <v>158</v>
      </c>
      <c r="B12" s="129">
        <v>0.58499999999999996</v>
      </c>
    </row>
    <row r="13" spans="1:3" x14ac:dyDescent="0.35">
      <c r="A13" s="50" t="s">
        <v>159</v>
      </c>
      <c r="B13" s="129">
        <v>0.22</v>
      </c>
    </row>
    <row r="14" spans="1:3" x14ac:dyDescent="0.35">
      <c r="A14" s="50" t="s">
        <v>160</v>
      </c>
      <c r="B14" s="129">
        <v>0.72</v>
      </c>
    </row>
    <row r="15" spans="1:3" x14ac:dyDescent="0.35">
      <c r="A15" s="50" t="s">
        <v>161</v>
      </c>
      <c r="B15" s="129">
        <v>0.42299999999999999</v>
      </c>
    </row>
    <row r="16" spans="1:3" x14ac:dyDescent="0.35">
      <c r="A16" s="50" t="s">
        <v>162</v>
      </c>
      <c r="B16" s="129">
        <v>0.72899999999999998</v>
      </c>
    </row>
    <row r="17" spans="1:2" x14ac:dyDescent="0.35">
      <c r="A17" s="50" t="s">
        <v>163</v>
      </c>
      <c r="B17" s="129">
        <v>2.5169999999999999</v>
      </c>
    </row>
    <row r="18" spans="1:2" x14ac:dyDescent="0.35">
      <c r="A18" s="50" t="s">
        <v>164</v>
      </c>
      <c r="B18" s="129">
        <v>8.6999999999999994E-2</v>
      </c>
    </row>
    <row r="19" spans="1:2" x14ac:dyDescent="0.35">
      <c r="A19" s="50" t="s">
        <v>165</v>
      </c>
      <c r="B19" s="129">
        <v>0.79800000000000004</v>
      </c>
    </row>
    <row r="20" spans="1:2" x14ac:dyDescent="0.35">
      <c r="A20" s="50" t="s">
        <v>166</v>
      </c>
      <c r="B20" s="129">
        <v>0.57899999999999996</v>
      </c>
    </row>
    <row r="21" spans="1:2" x14ac:dyDescent="0.35">
      <c r="A21" s="50" t="s">
        <v>167</v>
      </c>
      <c r="B21" s="129">
        <v>0.80400000000000005</v>
      </c>
    </row>
    <row r="22" spans="1:2" x14ac:dyDescent="0.35">
      <c r="A22" s="50" t="s">
        <v>168</v>
      </c>
      <c r="B22" s="129">
        <v>0.20699999999999999</v>
      </c>
    </row>
    <row r="23" spans="1:2" x14ac:dyDescent="0.35">
      <c r="A23" s="50" t="s">
        <v>169</v>
      </c>
      <c r="B23" s="129">
        <v>0.186</v>
      </c>
    </row>
    <row r="24" spans="1:2" x14ac:dyDescent="0.35">
      <c r="A24" s="50" t="s">
        <v>170</v>
      </c>
      <c r="B24" s="129">
        <v>0.41</v>
      </c>
    </row>
    <row r="25" spans="1:2" x14ac:dyDescent="0.35">
      <c r="A25" s="50" t="s">
        <v>171</v>
      </c>
      <c r="B25" s="129">
        <v>0.76600000000000001</v>
      </c>
    </row>
    <row r="26" spans="1:2" x14ac:dyDescent="0.35">
      <c r="A26" s="50" t="s">
        <v>172</v>
      </c>
      <c r="B26" s="129">
        <v>0.17599999999999999</v>
      </c>
    </row>
    <row r="27" spans="1:2" x14ac:dyDescent="0.35">
      <c r="A27" s="50" t="s">
        <v>173</v>
      </c>
      <c r="B27" s="129">
        <v>0.14199999999999999</v>
      </c>
    </row>
    <row r="28" spans="1:2" x14ac:dyDescent="0.35">
      <c r="A28" s="50" t="s">
        <v>174</v>
      </c>
      <c r="B28" s="129">
        <v>5.6000000000000001E-2</v>
      </c>
    </row>
    <row r="29" spans="1:2" x14ac:dyDescent="0.35">
      <c r="A29" s="50" t="s">
        <v>175</v>
      </c>
      <c r="B29" s="129">
        <v>0.30499999999999999</v>
      </c>
    </row>
    <row r="30" spans="1:2" x14ac:dyDescent="0.35">
      <c r="A30" s="50" t="s">
        <v>176</v>
      </c>
      <c r="B30" s="129">
        <v>1.012</v>
      </c>
    </row>
    <row r="31" spans="1:2" x14ac:dyDescent="0.35">
      <c r="A31" s="50" t="s">
        <v>177</v>
      </c>
      <c r="B31" s="129">
        <v>0.70199999999999996</v>
      </c>
    </row>
    <row r="32" spans="1:2" x14ac:dyDescent="0.35">
      <c r="A32" s="50" t="s">
        <v>178</v>
      </c>
      <c r="B32" s="129">
        <v>0.58899999999999997</v>
      </c>
    </row>
    <row r="33" spans="1:2" x14ac:dyDescent="0.35">
      <c r="A33" s="50" t="s">
        <v>179</v>
      </c>
      <c r="B33" s="129">
        <v>3.0000000000000001E-3</v>
      </c>
    </row>
    <row r="34" spans="1:2" x14ac:dyDescent="0.35">
      <c r="A34" s="50" t="s">
        <v>180</v>
      </c>
      <c r="B34" s="129">
        <v>0.36</v>
      </c>
    </row>
    <row r="35" spans="1:2" x14ac:dyDescent="0.35">
      <c r="A35" s="50" t="s">
        <v>181</v>
      </c>
      <c r="B35" s="129">
        <v>0.58899999999999997</v>
      </c>
    </row>
    <row r="36" spans="1:2" x14ac:dyDescent="0.35">
      <c r="A36" s="50" t="s">
        <v>182</v>
      </c>
      <c r="B36" s="129">
        <v>0.38900000000000001</v>
      </c>
    </row>
    <row r="37" spans="1:2" x14ac:dyDescent="0.35">
      <c r="A37" s="50" t="s">
        <v>183</v>
      </c>
      <c r="B37" s="129">
        <v>0.45</v>
      </c>
    </row>
    <row r="38" spans="1:2" x14ac:dyDescent="0.35">
      <c r="A38" s="50" t="s">
        <v>184</v>
      </c>
      <c r="B38" s="129">
        <v>0.223</v>
      </c>
    </row>
    <row r="39" spans="1:2" x14ac:dyDescent="0.35">
      <c r="A39" s="50" t="s">
        <v>185</v>
      </c>
      <c r="B39" s="129">
        <v>0.64600000000000002</v>
      </c>
    </row>
    <row r="40" spans="1:2" x14ac:dyDescent="0.35">
      <c r="A40" s="50" t="s">
        <v>186</v>
      </c>
      <c r="B40" s="129">
        <v>1.014</v>
      </c>
    </row>
    <row r="41" spans="1:2" x14ac:dyDescent="0.35">
      <c r="A41" s="50" t="s">
        <v>187</v>
      </c>
      <c r="B41" s="129">
        <v>7.0000000000000001E-3</v>
      </c>
    </row>
    <row r="42" spans="1:2" x14ac:dyDescent="0.35">
      <c r="A42" s="50" t="s">
        <v>188</v>
      </c>
      <c r="B42" s="129">
        <v>0.22900000000000001</v>
      </c>
    </row>
    <row r="43" spans="1:2" x14ac:dyDescent="0.35">
      <c r="A43" s="50" t="s">
        <v>12</v>
      </c>
      <c r="B43" s="129">
        <v>0.06</v>
      </c>
    </row>
    <row r="44" spans="1:2" x14ac:dyDescent="0.35">
      <c r="A44" s="50" t="s">
        <v>189</v>
      </c>
      <c r="B44" s="129">
        <v>0.38300000000000001</v>
      </c>
    </row>
    <row r="45" spans="1:2" x14ac:dyDescent="0.35">
      <c r="A45" s="50" t="s">
        <v>190</v>
      </c>
      <c r="B45" s="129">
        <v>7.0999999999999994E-2</v>
      </c>
    </row>
    <row r="46" spans="1:2" x14ac:dyDescent="0.35">
      <c r="A46" s="50" t="s">
        <v>191</v>
      </c>
      <c r="B46" s="129">
        <v>0.46100000000000002</v>
      </c>
    </row>
    <row r="47" spans="1:2" x14ac:dyDescent="0.35">
      <c r="A47" s="50" t="s">
        <v>192</v>
      </c>
      <c r="B47" s="129">
        <v>0.25900000000000001</v>
      </c>
    </row>
    <row r="48" spans="1:2" x14ac:dyDescent="0.35">
      <c r="A48" s="50" t="s">
        <v>193</v>
      </c>
      <c r="B48" s="129">
        <v>0.76200000000000001</v>
      </c>
    </row>
    <row r="49" spans="1:2" x14ac:dyDescent="0.35">
      <c r="A49" s="50" t="s">
        <v>194</v>
      </c>
      <c r="B49" s="129">
        <v>0.71799999999999997</v>
      </c>
    </row>
    <row r="50" spans="1:2" x14ac:dyDescent="0.35">
      <c r="A50" s="50" t="s">
        <v>195</v>
      </c>
      <c r="B50" s="129">
        <v>0.28599999999999998</v>
      </c>
    </row>
    <row r="51" spans="1:2" x14ac:dyDescent="0.35">
      <c r="A51" s="50" t="s">
        <v>196</v>
      </c>
      <c r="B51" s="129">
        <v>0.53800000000000003</v>
      </c>
    </row>
    <row r="52" spans="1:2" x14ac:dyDescent="0.35">
      <c r="A52" s="50" t="s">
        <v>197</v>
      </c>
      <c r="B52" s="129">
        <v>0.33200000000000002</v>
      </c>
    </row>
    <row r="53" spans="1:2" x14ac:dyDescent="0.35">
      <c r="A53" s="50" t="s">
        <v>198</v>
      </c>
      <c r="B53" s="129">
        <v>0.317</v>
      </c>
    </row>
    <row r="54" spans="1:2" x14ac:dyDescent="0.35">
      <c r="A54" s="50" t="s">
        <v>199</v>
      </c>
      <c r="B54" s="129">
        <v>2.8000000000000001E-2</v>
      </c>
    </row>
    <row r="55" spans="1:2" x14ac:dyDescent="0.35">
      <c r="A55" s="50" t="s">
        <v>200</v>
      </c>
      <c r="B55" s="129">
        <v>0.91200000000000003</v>
      </c>
    </row>
    <row r="56" spans="1:2" x14ac:dyDescent="0.35">
      <c r="A56" s="50" t="s">
        <v>201</v>
      </c>
      <c r="B56" s="129">
        <v>0.70899999999999996</v>
      </c>
    </row>
    <row r="57" spans="1:2" x14ac:dyDescent="0.35">
      <c r="A57" s="50" t="s">
        <v>202</v>
      </c>
      <c r="B57" s="129">
        <v>1.0029999999999999</v>
      </c>
    </row>
    <row r="58" spans="1:2" x14ac:dyDescent="0.35">
      <c r="A58" s="50" t="s">
        <v>203</v>
      </c>
      <c r="B58" s="129">
        <v>0.45800000000000002</v>
      </c>
    </row>
    <row r="59" spans="1:2" x14ac:dyDescent="0.35">
      <c r="A59" s="50" t="s">
        <v>204</v>
      </c>
      <c r="B59" s="129">
        <v>0.68899999999999995</v>
      </c>
    </row>
    <row r="60" spans="1:2" x14ac:dyDescent="0.35">
      <c r="A60" s="50" t="s">
        <v>205</v>
      </c>
      <c r="B60" s="129">
        <v>0.40600000000000003</v>
      </c>
    </row>
    <row r="61" spans="1:2" x14ac:dyDescent="0.35">
      <c r="A61" s="50" t="s">
        <v>206</v>
      </c>
      <c r="B61" s="129">
        <v>0.44500000000000001</v>
      </c>
    </row>
    <row r="62" spans="1:2" x14ac:dyDescent="0.35">
      <c r="A62" s="50" t="s">
        <v>207</v>
      </c>
      <c r="B62" s="129">
        <v>0.71099999999999997</v>
      </c>
    </row>
    <row r="63" spans="1:2" x14ac:dyDescent="0.35">
      <c r="A63" s="50" t="s">
        <v>208</v>
      </c>
      <c r="B63" s="129">
        <v>0.41599999999999998</v>
      </c>
    </row>
    <row r="64" spans="1:2" x14ac:dyDescent="0.35">
      <c r="A64" s="50" t="s">
        <v>209</v>
      </c>
      <c r="B64" s="129">
        <v>0.56599999999999995</v>
      </c>
    </row>
    <row r="65" spans="1:2" x14ac:dyDescent="0.35">
      <c r="A65" s="50" t="s">
        <v>210</v>
      </c>
      <c r="B65" s="129">
        <v>0.76600000000000001</v>
      </c>
    </row>
    <row r="66" spans="1:2" x14ac:dyDescent="0.35">
      <c r="A66" s="50" t="s">
        <v>211</v>
      </c>
      <c r="B66" s="129">
        <v>0.27400000000000002</v>
      </c>
    </row>
    <row r="67" spans="1:2" x14ac:dyDescent="0.35">
      <c r="A67" s="50" t="s">
        <v>212</v>
      </c>
      <c r="B67" s="129">
        <v>1.2869999999999999</v>
      </c>
    </row>
    <row r="68" spans="1:2" x14ac:dyDescent="0.35">
      <c r="A68" s="50" t="s">
        <v>213</v>
      </c>
      <c r="B68" s="129">
        <v>0.84199999999999997</v>
      </c>
    </row>
    <row r="69" spans="1:2" x14ac:dyDescent="0.35">
      <c r="A69" s="50" t="s">
        <v>214</v>
      </c>
      <c r="B69" s="129">
        <v>9.4E-2</v>
      </c>
    </row>
    <row r="70" spans="1:2" x14ac:dyDescent="0.35">
      <c r="A70" s="50" t="s">
        <v>215</v>
      </c>
      <c r="B70" s="129">
        <v>0.22700000000000001</v>
      </c>
    </row>
    <row r="71" spans="1:2" x14ac:dyDescent="0.35">
      <c r="A71" s="50" t="s">
        <v>216</v>
      </c>
      <c r="B71" s="129">
        <v>0.70899999999999996</v>
      </c>
    </row>
    <row r="72" spans="1:2" x14ac:dyDescent="0.35">
      <c r="A72" s="50" t="s">
        <v>217</v>
      </c>
      <c r="B72" s="129">
        <v>0.88500000000000001</v>
      </c>
    </row>
    <row r="73" spans="1:2" x14ac:dyDescent="0.35">
      <c r="A73" s="50" t="s">
        <v>218</v>
      </c>
      <c r="B73" s="129">
        <v>0.54800000000000004</v>
      </c>
    </row>
    <row r="74" spans="1:2" x14ac:dyDescent="0.35">
      <c r="A74" s="50" t="s">
        <v>219</v>
      </c>
      <c r="B74" s="129">
        <v>0.41</v>
      </c>
    </row>
    <row r="75" spans="1:2" x14ac:dyDescent="0.35">
      <c r="A75" s="50" t="s">
        <v>220</v>
      </c>
      <c r="B75" s="129">
        <v>0.68700000000000006</v>
      </c>
    </row>
    <row r="76" spans="1:2" x14ac:dyDescent="0.35">
      <c r="A76" s="50" t="s">
        <v>221</v>
      </c>
      <c r="B76" s="129">
        <v>0.72699999999999998</v>
      </c>
    </row>
    <row r="77" spans="1:2" x14ac:dyDescent="0.35">
      <c r="A77" s="50" t="s">
        <v>222</v>
      </c>
      <c r="B77" s="129">
        <v>0.872</v>
      </c>
    </row>
    <row r="78" spans="1:2" x14ac:dyDescent="0.35">
      <c r="A78" s="50" t="s">
        <v>223</v>
      </c>
      <c r="B78" s="129">
        <v>0.45500000000000002</v>
      </c>
    </row>
    <row r="79" spans="1:2" x14ac:dyDescent="0.35">
      <c r="A79" s="50" t="s">
        <v>224</v>
      </c>
      <c r="B79" s="129">
        <v>0.58299999999999996</v>
      </c>
    </row>
    <row r="80" spans="1:2" x14ac:dyDescent="0.35">
      <c r="A80" s="50" t="s">
        <v>225</v>
      </c>
      <c r="B80" s="129">
        <v>1.492</v>
      </c>
    </row>
    <row r="81" spans="1:2" x14ac:dyDescent="0.35">
      <c r="A81" s="50" t="s">
        <v>226</v>
      </c>
      <c r="B81" s="129">
        <v>0.40500000000000003</v>
      </c>
    </row>
    <row r="82" spans="1:2" x14ac:dyDescent="0.35">
      <c r="A82" s="50" t="s">
        <v>227</v>
      </c>
      <c r="B82" s="129">
        <v>0.71799999999999997</v>
      </c>
    </row>
    <row r="83" spans="1:2" x14ac:dyDescent="0.35">
      <c r="A83" s="50" t="s">
        <v>228</v>
      </c>
      <c r="B83" s="129">
        <v>1E-3</v>
      </c>
    </row>
    <row r="84" spans="1:2" x14ac:dyDescent="0.35">
      <c r="A84" s="50" t="s">
        <v>229</v>
      </c>
      <c r="B84" s="129">
        <v>0.26200000000000001</v>
      </c>
    </row>
    <row r="85" spans="1:2" x14ac:dyDescent="0.35">
      <c r="A85" s="50" t="s">
        <v>230</v>
      </c>
      <c r="B85" s="129">
        <v>0.19700000000000001</v>
      </c>
    </row>
    <row r="86" spans="1:2" x14ac:dyDescent="0.35">
      <c r="A86" s="50" t="s">
        <v>231</v>
      </c>
      <c r="B86" s="129">
        <v>1E-3</v>
      </c>
    </row>
    <row r="87" spans="1:2" x14ac:dyDescent="0.35">
      <c r="A87" s="50" t="s">
        <v>232</v>
      </c>
      <c r="B87" s="129">
        <v>0.41499999999999998</v>
      </c>
    </row>
    <row r="88" spans="1:2" x14ac:dyDescent="0.35">
      <c r="A88" s="50" t="s">
        <v>233</v>
      </c>
      <c r="B88" s="129">
        <v>0.70699999999999996</v>
      </c>
    </row>
    <row r="89" spans="1:2" x14ac:dyDescent="0.35">
      <c r="A89" s="50" t="s">
        <v>234</v>
      </c>
      <c r="B89" s="129">
        <v>0.15</v>
      </c>
    </row>
    <row r="90" spans="1:2" x14ac:dyDescent="0.35">
      <c r="A90" s="50" t="s">
        <v>235</v>
      </c>
      <c r="B90" s="129">
        <v>0.46</v>
      </c>
    </row>
    <row r="91" spans="1:2" x14ac:dyDescent="0.35">
      <c r="A91" s="50" t="s">
        <v>236</v>
      </c>
      <c r="B91" s="129">
        <v>0.40500000000000003</v>
      </c>
    </row>
    <row r="92" spans="1:2" x14ac:dyDescent="0.35">
      <c r="A92" s="50" t="s">
        <v>237</v>
      </c>
      <c r="B92" s="129">
        <v>0.46500000000000002</v>
      </c>
    </row>
    <row r="93" spans="1:2" x14ac:dyDescent="0.35">
      <c r="A93" s="50" t="s">
        <v>238</v>
      </c>
      <c r="B93" s="129">
        <v>1.7000000000000001E-2</v>
      </c>
    </row>
    <row r="94" spans="1:2" x14ac:dyDescent="0.35">
      <c r="A94" s="50" t="s">
        <v>239</v>
      </c>
      <c r="B94" s="129">
        <v>0.79400000000000004</v>
      </c>
    </row>
    <row r="95" spans="1:2" x14ac:dyDescent="0.35">
      <c r="A95" s="50" t="s">
        <v>240</v>
      </c>
      <c r="B95" s="129">
        <v>0.42499999999999999</v>
      </c>
    </row>
    <row r="96" spans="1:2" x14ac:dyDescent="0.35">
      <c r="A96" s="50" t="s">
        <v>241</v>
      </c>
      <c r="B96" s="129">
        <v>0.29799999999999999</v>
      </c>
    </row>
    <row r="97" spans="1:2" x14ac:dyDescent="0.35">
      <c r="A97" s="50" t="s">
        <v>242</v>
      </c>
      <c r="B97" s="129">
        <v>0</v>
      </c>
    </row>
    <row r="98" spans="1:2" x14ac:dyDescent="0.35">
      <c r="A98" s="50" t="s">
        <v>243</v>
      </c>
      <c r="B98" s="129">
        <v>0.28899999999999998</v>
      </c>
    </row>
    <row r="99" spans="1:2" x14ac:dyDescent="0.35">
      <c r="A99" s="50" t="s">
        <v>244</v>
      </c>
      <c r="B99" s="129">
        <v>0.48099999999999998</v>
      </c>
    </row>
    <row r="100" spans="1:2" x14ac:dyDescent="0.35">
      <c r="A100" s="50" t="s">
        <v>245</v>
      </c>
      <c r="B100" s="129">
        <v>0.78100000000000003</v>
      </c>
    </row>
    <row r="101" spans="1:2" x14ac:dyDescent="0.35">
      <c r="A101" s="50" t="s">
        <v>246</v>
      </c>
      <c r="B101" s="129">
        <v>0.255</v>
      </c>
    </row>
    <row r="102" spans="1:2" x14ac:dyDescent="0.35">
      <c r="A102" s="50" t="s">
        <v>247</v>
      </c>
      <c r="B102" s="129">
        <v>0.49399999999999999</v>
      </c>
    </row>
    <row r="103" spans="1:2" x14ac:dyDescent="0.35">
      <c r="A103" s="50" t="s">
        <v>248</v>
      </c>
      <c r="B103" s="129">
        <v>0.499</v>
      </c>
    </row>
    <row r="104" spans="1:2" x14ac:dyDescent="0.35">
      <c r="A104" s="50" t="s">
        <v>249</v>
      </c>
      <c r="B104" s="129">
        <v>0.63900000000000001</v>
      </c>
    </row>
    <row r="105" spans="1:2" x14ac:dyDescent="0.35">
      <c r="A105" s="50" t="s">
        <v>250</v>
      </c>
      <c r="B105" s="129">
        <v>0.73699999999999999</v>
      </c>
    </row>
    <row r="106" spans="1:2" x14ac:dyDescent="0.35">
      <c r="A106" s="50" t="s">
        <v>251</v>
      </c>
      <c r="B106" s="129">
        <v>0.63700000000000001</v>
      </c>
    </row>
    <row r="107" spans="1:2" x14ac:dyDescent="0.35">
      <c r="A107" s="50" t="s">
        <v>252</v>
      </c>
      <c r="B107" s="129">
        <v>0.72399999999999998</v>
      </c>
    </row>
    <row r="108" spans="1:2" x14ac:dyDescent="0.35">
      <c r="A108" s="50" t="s">
        <v>253</v>
      </c>
      <c r="B108" s="129">
        <v>0.499</v>
      </c>
    </row>
    <row r="109" spans="1:2" x14ac:dyDescent="0.35">
      <c r="A109" s="50" t="s">
        <v>254</v>
      </c>
      <c r="B109" s="129">
        <v>0.19700000000000001</v>
      </c>
    </row>
    <row r="110" spans="1:2" x14ac:dyDescent="0.35">
      <c r="A110" s="50" t="s">
        <v>255</v>
      </c>
      <c r="B110" s="129">
        <v>0.32500000000000001</v>
      </c>
    </row>
    <row r="111" spans="1:2" x14ac:dyDescent="0.35">
      <c r="A111" s="50" t="s">
        <v>256</v>
      </c>
      <c r="B111" s="129">
        <v>0.92700000000000005</v>
      </c>
    </row>
    <row r="112" spans="1:2" x14ac:dyDescent="0.35">
      <c r="A112" s="50" t="s">
        <v>257</v>
      </c>
      <c r="B112" s="129">
        <v>0.53300000000000003</v>
      </c>
    </row>
    <row r="113" spans="1:2" x14ac:dyDescent="0.35">
      <c r="A113" s="50" t="s">
        <v>258</v>
      </c>
      <c r="B113" s="129">
        <v>0.23799999999999999</v>
      </c>
    </row>
    <row r="114" spans="1:2" x14ac:dyDescent="0.35">
      <c r="A114" s="50" t="s">
        <v>259</v>
      </c>
      <c r="B114" s="129">
        <v>0.379</v>
      </c>
    </row>
    <row r="115" spans="1:2" x14ac:dyDescent="0.35">
      <c r="A115" s="50" t="s">
        <v>260</v>
      </c>
      <c r="B115" s="129">
        <v>0.34399999999999997</v>
      </c>
    </row>
    <row r="116" spans="1:2" x14ac:dyDescent="0.35">
      <c r="A116" s="50" t="s">
        <v>261</v>
      </c>
      <c r="B116" s="129">
        <v>0.03</v>
      </c>
    </row>
    <row r="117" spans="1:2" x14ac:dyDescent="0.35">
      <c r="A117" s="50" t="s">
        <v>262</v>
      </c>
      <c r="B117" s="129">
        <v>2.7E-2</v>
      </c>
    </row>
    <row r="118" spans="1:2" x14ac:dyDescent="0.35">
      <c r="A118" s="50" t="s">
        <v>263</v>
      </c>
      <c r="B118" s="129">
        <v>0.59399999999999997</v>
      </c>
    </row>
    <row r="119" spans="1:2" x14ac:dyDescent="0.35">
      <c r="A119" s="50" t="s">
        <v>264</v>
      </c>
      <c r="B119" s="129">
        <v>0.76800000000000002</v>
      </c>
    </row>
    <row r="120" spans="1:2" x14ac:dyDescent="0.35">
      <c r="A120" s="50" t="s">
        <v>265</v>
      </c>
      <c r="B120" s="129">
        <v>2.4E-2</v>
      </c>
    </row>
    <row r="121" spans="1:2" x14ac:dyDescent="0.35">
      <c r="A121" s="50" t="s">
        <v>266</v>
      </c>
      <c r="B121" s="129">
        <v>0.32900000000000001</v>
      </c>
    </row>
    <row r="122" spans="1:2" x14ac:dyDescent="0.35">
      <c r="A122" s="50" t="s">
        <v>267</v>
      </c>
      <c r="B122" s="129">
        <v>0.51300000000000001</v>
      </c>
    </row>
    <row r="123" spans="1:2" x14ac:dyDescent="0.35">
      <c r="A123" s="50" t="s">
        <v>268</v>
      </c>
      <c r="B123" s="129">
        <v>0.19500000000000001</v>
      </c>
    </row>
    <row r="124" spans="1:2" x14ac:dyDescent="0.35">
      <c r="A124" s="50" t="s">
        <v>269</v>
      </c>
      <c r="B124" s="129">
        <v>0.7</v>
      </c>
    </row>
    <row r="125" spans="1:2" x14ac:dyDescent="0.35">
      <c r="A125" s="50" t="s">
        <v>270</v>
      </c>
      <c r="B125" s="129">
        <v>0.46300000000000002</v>
      </c>
    </row>
    <row r="126" spans="1:2" x14ac:dyDescent="0.35">
      <c r="A126" s="50" t="s">
        <v>271</v>
      </c>
      <c r="B126" s="129">
        <v>0.46</v>
      </c>
    </row>
    <row r="127" spans="1:2" x14ac:dyDescent="0.35">
      <c r="A127" s="50" t="s">
        <v>272</v>
      </c>
      <c r="B127" s="129">
        <v>1.8979999999999999</v>
      </c>
    </row>
    <row r="128" spans="1:2" x14ac:dyDescent="0.35">
      <c r="A128" s="50" t="s">
        <v>273</v>
      </c>
      <c r="B128" s="129">
        <v>0.41899999999999998</v>
      </c>
    </row>
    <row r="129" spans="1:2" x14ac:dyDescent="0.35">
      <c r="A129" s="50" t="s">
        <v>274</v>
      </c>
      <c r="B129" s="129">
        <v>0.59799999999999998</v>
      </c>
    </row>
    <row r="130" spans="1:2" x14ac:dyDescent="0.35">
      <c r="A130" s="50" t="s">
        <v>275</v>
      </c>
      <c r="B130" s="129">
        <v>0.45700000000000002</v>
      </c>
    </row>
    <row r="131" spans="1:2" x14ac:dyDescent="0.35">
      <c r="A131" s="50" t="s">
        <v>19</v>
      </c>
      <c r="B131" s="129">
        <v>0.52200000000000002</v>
      </c>
    </row>
    <row r="132" spans="1:2" x14ac:dyDescent="0.35">
      <c r="A132" s="50" t="s">
        <v>276</v>
      </c>
      <c r="B132" s="129">
        <v>8.1000000000000003E-2</v>
      </c>
    </row>
    <row r="133" spans="1:2" x14ac:dyDescent="0.35">
      <c r="A133" s="50" t="s">
        <v>277</v>
      </c>
      <c r="B133" s="129">
        <v>0.73399999999999999</v>
      </c>
    </row>
    <row r="134" spans="1:2" x14ac:dyDescent="0.35">
      <c r="A134" s="50" t="s">
        <v>278</v>
      </c>
      <c r="B134" s="129">
        <v>0.26400000000000001</v>
      </c>
    </row>
    <row r="135" spans="1:2" x14ac:dyDescent="0.35">
      <c r="A135" s="50" t="s">
        <v>279</v>
      </c>
      <c r="B135" s="129">
        <v>0.432</v>
      </c>
    </row>
    <row r="136" spans="1:2" x14ac:dyDescent="0.35">
      <c r="A136" s="50" t="s">
        <v>280</v>
      </c>
      <c r="B136" s="129">
        <v>0.65500000000000003</v>
      </c>
    </row>
    <row r="137" spans="1:2" x14ac:dyDescent="0.35">
      <c r="A137" s="50" t="s">
        <v>281</v>
      </c>
      <c r="B137" s="129">
        <v>3.0000000000000001E-3</v>
      </c>
    </row>
    <row r="138" spans="1:2" x14ac:dyDescent="0.35">
      <c r="A138" s="50" t="s">
        <v>282</v>
      </c>
      <c r="B138" s="129">
        <v>0.66</v>
      </c>
    </row>
    <row r="139" spans="1:2" x14ac:dyDescent="0.35">
      <c r="A139" s="50" t="s">
        <v>283</v>
      </c>
      <c r="B139" s="50"/>
    </row>
  </sheetData>
  <autoFilter ref="A1:B1" xr:uid="{78BC02F7-7AD1-46F9-9650-9E5424325417}">
    <sortState xmlns:xlrd2="http://schemas.microsoft.com/office/spreadsheetml/2017/richdata2" ref="A2:B139">
      <sortCondition ref="B1"/>
    </sortState>
  </autoFilter>
  <sortState xmlns:xlrd2="http://schemas.microsoft.com/office/spreadsheetml/2017/richdata2" ref="A2:B138">
    <sortCondition ref="A1:A13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a639a6b-0149-483b-95fc-84dd1b31a39a" xsi:nil="true"/>
    <lcf76f155ced4ddcb4097134ff3c332f xmlns="998e51b0-dd35-4f66-ac46-844f9238dd93" xsi:nil="true"/>
    <TaxKeywordTaxHTField xmlns="8a639a6b-0149-483b-95fc-84dd1b31a39a">
      <Terms xmlns="http://schemas.microsoft.com/office/infopath/2007/PartnerControls"/>
    </TaxKeywordTaxHTField>
    <i51f003d86e044fa8787db0c1fd77971 xmlns="8a639a6b-0149-483b-95fc-84dd1b31a39a">
      <Terms xmlns="http://schemas.microsoft.com/office/infopath/2007/PartnerControls"/>
    </i51f003d86e044fa8787db0c1fd77971>
    <WS_KM xmlns="8a639a6b-0149-483b-95fc-84dd1b31a39a">false</WS_KM>
  </documentManagement>
</p:properties>
</file>

<file path=customXml/item3.xml><?xml version="1.0" encoding="utf-8"?>
<ct:contentTypeSchema xmlns:ct="http://schemas.microsoft.com/office/2006/metadata/contentType" xmlns:ma="http://schemas.microsoft.com/office/2006/metadata/properties/metaAttributes" ct:_="" ma:_="" ma:contentTypeName="Groups W - Delivrable-EN-A4" ma:contentTypeID="0x0101005A85EA1098D64D459A9D7E1C8CFB60CB0019E0B60A0FBD3B448F89499C6508961A" ma:contentTypeVersion="12" ma:contentTypeDescription="Content type used in default document library in Groups" ma:contentTypeScope="" ma:versionID="c9b46f4a800077c6c43206c1176b9d2d">
  <xsd:schema xmlns:xsd="http://www.w3.org/2001/XMLSchema" xmlns:xs="http://www.w3.org/2001/XMLSchema" xmlns:p="http://schemas.microsoft.com/office/2006/metadata/properties" xmlns:ns1="8a639a6b-0149-483b-95fc-84dd1b31a39a" xmlns:ns2="http://schemas.microsoft.com/sharepoint/v3" xmlns:ns3="998e51b0-dd35-4f66-ac46-844f9238dd93" targetNamespace="http://schemas.microsoft.com/office/2006/metadata/properties" ma:root="true" ma:fieldsID="9321e4b3b7be0a7e4b04e4a20545e15a" ns1:_="" ns2:_="" ns3:_="">
    <xsd:import namespace="8a639a6b-0149-483b-95fc-84dd1b31a39a"/>
    <xsd:import namespace="http://schemas.microsoft.com/sharepoint/v3"/>
    <xsd:import namespace="998e51b0-dd35-4f66-ac46-844f9238dd93"/>
    <xsd:element name="properties">
      <xsd:complexType>
        <xsd:sequence>
          <xsd:element name="documentManagement">
            <xsd:complexType>
              <xsd:all>
                <xsd:element ref="ns1:WS_KM" minOccurs="0"/>
                <xsd:element ref="ns2:Editor" minOccurs="0"/>
                <xsd:element ref="ns2:_UIVersionString" minOccurs="0"/>
                <xsd:element ref="ns1:TaxKeywordTaxHTField" minOccurs="0"/>
                <xsd:element ref="ns1:TaxCatchAll" minOccurs="0"/>
                <xsd:element ref="ns1:TaxCatchAllLabel" minOccurs="0"/>
                <xsd:element ref="ns1:i51f003d86e044fa8787db0c1fd77971"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639a6b-0149-483b-95fc-84dd1b31a39a" elementFormDefault="qualified">
    <xsd:import namespace="http://schemas.microsoft.com/office/2006/documentManagement/types"/>
    <xsd:import namespace="http://schemas.microsoft.com/office/infopath/2007/PartnerControls"/>
    <xsd:element name="WS_KM" ma:index="0" nillable="true" ma:displayName="KM" ma:default="0" ma:description="" ma:internalName="WS_KM">
      <xsd:simpleType>
        <xsd:restriction base="dms:Boolean"/>
      </xsd:simpleType>
    </xsd:element>
    <xsd:element name="TaxKeywordTaxHTField" ma:index="8" nillable="true" ma:taxonomy="true" ma:internalName="TaxKeywordTaxHTField" ma:taxonomyFieldName="TaxKeyword" ma:displayName="Mots clés d’entreprise" ma:fieldId="{23f27201-bee3-471e-b2e7-b64fd8b7ca38}" ma:taxonomyMulti="true" ma:sspId="f9efb03f-e9de-4143-b61f-0d56fef76e3e"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ed9360dd-88da-4355-9418-87bb529f0978}" ma:internalName="TaxCatchAll" ma:showField="CatchAllData" ma:web="8a639a6b-0149-483b-95fc-84dd1b31a39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d9360dd-88da-4355-9418-87bb529f0978}" ma:internalName="TaxCatchAllLabel" ma:readOnly="true" ma:showField="CatchAllDataLabel" ma:web="8a639a6b-0149-483b-95fc-84dd1b31a39a">
      <xsd:complexType>
        <xsd:complexContent>
          <xsd:extension base="dms:MultiChoiceLookup">
            <xsd:sequence>
              <xsd:element name="Value" type="dms:Lookup" maxOccurs="unbounded" minOccurs="0" nillable="true"/>
            </xsd:sequence>
          </xsd:extension>
        </xsd:complexContent>
      </xsd:complexType>
    </xsd:element>
    <xsd:element name="i51f003d86e044fa8787db0c1fd77971" ma:index="15" nillable="true" ma:taxonomy="true" ma:internalName="i51f003d86e044fa8787db0c1fd77971" ma:taxonomyFieldName="WSDocumentType" ma:displayName="Type de document" ma:fieldId="{251f003d-86e0-44fa-8787-db0c1fd77971}" ma:sspId="f9efb03f-e9de-4143-b61f-0d56fef76e3e" ma:termSetId="401140da-6a5d-431c-946b-19bb8ebb57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ditor" ma:index="2" nillable="true" ma:displayName="Modifié par"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UIVersionString" ma:index="5" nillable="true" ma:displayName="Version" ma:internalName="_UIVersionString"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8e51b0-dd35-4f66-ac46-844f9238dd93" elementFormDefault="qualified">
    <xsd:import namespace="http://schemas.microsoft.com/office/2006/documentManagement/types"/>
    <xsd:import namespace="http://schemas.microsoft.com/office/infopath/2007/PartnerControls"/>
    <xsd:element name="lcf76f155ced4ddcb4097134ff3c332f" ma:index="17" nillable="true" ma:displayName="Balises d’image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Type de contenu"/>
        <xsd:element ref="dc:title" minOccurs="0" maxOccurs="1" ma:index="16"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A82AF9-3B18-4E55-8E5F-83DFEF95CFB8}">
  <ds:schemaRefs>
    <ds:schemaRef ds:uri="http://schemas.microsoft.com/sharepoint/v3/contenttype/forms"/>
  </ds:schemaRefs>
</ds:datastoreItem>
</file>

<file path=customXml/itemProps2.xml><?xml version="1.0" encoding="utf-8"?>
<ds:datastoreItem xmlns:ds="http://schemas.openxmlformats.org/officeDocument/2006/customXml" ds:itemID="{FFC1EC93-7386-4E4C-AC14-85C316EE0D7C}">
  <ds:schemaRefs>
    <ds:schemaRef ds:uri="27879ffc-07e5-44f9-bf87-c2bdc0755efe"/>
    <ds:schemaRef ds:uri="http://purl.org/dc/elements/1.1/"/>
    <ds:schemaRef ds:uri="http://purl.org/dc/terms/"/>
    <ds:schemaRef ds:uri="http://schemas.openxmlformats.org/package/2006/metadata/core-properties"/>
    <ds:schemaRef ds:uri="db5323f2-0e83-4192-ad48-d506561e8ab1"/>
    <ds:schemaRef ds:uri="http://schemas.microsoft.com/office/2006/documentManagement/types"/>
    <ds:schemaRef ds:uri="http://schemas.microsoft.com/office/2006/metadata/properties"/>
    <ds:schemaRef ds:uri="http://schemas.microsoft.com/office/infopath/2007/PartnerControls"/>
    <ds:schemaRef ds:uri="http://schemas.microsoft.com/sharepoint/v3"/>
    <ds:schemaRef ds:uri="http://www.w3.org/XML/1998/namespace"/>
    <ds:schemaRef ds:uri="http://purl.org/dc/dcmitype/"/>
    <ds:schemaRef ds:uri="e3c7007b-a80c-4096-bcea-2d48713c3223"/>
    <ds:schemaRef ds:uri="93aaeeed-e7f7-4fe9-b7b2-a9bb8db896fb"/>
  </ds:schemaRefs>
</ds:datastoreItem>
</file>

<file path=customXml/itemProps3.xml><?xml version="1.0" encoding="utf-8"?>
<ds:datastoreItem xmlns:ds="http://schemas.openxmlformats.org/officeDocument/2006/customXml" ds:itemID="{DC731F1C-A7A6-4580-AB7C-E9081AEA0F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30</vt:i4>
      </vt:variant>
    </vt:vector>
  </HeadingPairs>
  <TitlesOfParts>
    <vt:vector size="41" baseType="lpstr">
      <vt:lpstr>Introduction</vt:lpstr>
      <vt:lpstr>Questionnaire</vt:lpstr>
      <vt:lpstr>Résultats</vt:lpstr>
      <vt:lpstr>Aide</vt:lpstr>
      <vt:lpstr>Licence</vt:lpstr>
      <vt:lpstr>Selected Answers</vt:lpstr>
      <vt:lpstr>Score Calculation</vt:lpstr>
      <vt:lpstr>Possible Answers</vt:lpstr>
      <vt:lpstr>Thresholds</vt:lpstr>
      <vt:lpstr>Recommendations</vt:lpstr>
      <vt:lpstr>Countries</vt:lpstr>
      <vt:lpstr>Answers_Cloud</vt:lpstr>
      <vt:lpstr>Answers_Contractors</vt:lpstr>
      <vt:lpstr>Answers_IAM</vt:lpstr>
      <vt:lpstr>Answers_Maturity</vt:lpstr>
      <vt:lpstr>Answers_RedundantApps</vt:lpstr>
      <vt:lpstr>Answers_SeversLifespan</vt:lpstr>
      <vt:lpstr>Countries</vt:lpstr>
      <vt:lpstr>Score</vt:lpstr>
      <vt:lpstr>Thresholds_Contractors</vt:lpstr>
      <vt:lpstr>Thresholds_IAM</vt:lpstr>
      <vt:lpstr>Thresholds_Logs</vt:lpstr>
      <vt:lpstr>Thresholds_Redundancy</vt:lpstr>
      <vt:lpstr>Value_Contractors</vt:lpstr>
      <vt:lpstr>Value_ContractorsShare</vt:lpstr>
      <vt:lpstr>Value_CountryRedundancy</vt:lpstr>
      <vt:lpstr>Value_CountryServers</vt:lpstr>
      <vt:lpstr>Value_CountryStaff</vt:lpstr>
      <vt:lpstr>Value_IAM_ACClients</vt:lpstr>
      <vt:lpstr>Value_IAM_ACStaff</vt:lpstr>
      <vt:lpstr>Value_IAM_IAG</vt:lpstr>
      <vt:lpstr>Value_IAM_PAM</vt:lpstr>
      <vt:lpstr>Value_IntEmployees</vt:lpstr>
      <vt:lpstr>Value_Logs</vt:lpstr>
      <vt:lpstr>Value_Maturity_1</vt:lpstr>
      <vt:lpstr>Value_Maturity_2</vt:lpstr>
      <vt:lpstr>Value_Maturity_3</vt:lpstr>
      <vt:lpstr>Value_Maturity_4</vt:lpstr>
      <vt:lpstr>Value_OnPremRatio</vt:lpstr>
      <vt:lpstr>Value_RedundantApps</vt:lpstr>
      <vt:lpstr>Value_ServersLifespan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Cyber Sustainability - Auto-evaluation - FR</dc:title>
  <dc:subject/>
  <dc:creator>Wavestone</dc:creator>
  <cp:keywords/>
  <dc:description/>
  <cp:lastModifiedBy>GAIGNETTE Déborah</cp:lastModifiedBy>
  <cp:revision/>
  <dcterms:created xsi:type="dcterms:W3CDTF">2023-10-20T10:37:22Z</dcterms:created>
  <dcterms:modified xsi:type="dcterms:W3CDTF">2024-04-11T13:22:47Z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0x0101005A85EA1098D64D459A9D7E1C8CFB60CB0019E0B60A0FBD3B448F89499C6508961A</vt:lpwstr>
  </property>
  <property fmtid="{D5CDD505-2E9C-101B-9397-08002B2CF9AE}" pid="3" name="TaxKeyword">
    <vt:lpwstr/>
  </property>
  <property fmtid="{D5CDD505-2E9C-101B-9397-08002B2CF9AE}" pid="4" name="WSDocumentType">
    <vt:lpwstr/>
  </property>
  <property fmtid="{D5CDD505-2E9C-101B-9397-08002B2CF9AE}" pid="5" name="MediaServiceImageTags">
    <vt:lpwstr/>
  </property>
</Properties>
</file>