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igiplace.sharepoint.com/sites/WIX-GLOBALCYBERSECURITY/Documents/05 – Thought Leadership/05 - Co-authored Publications/2024-01 _ Cyber Sustainability x Campus Cyber and ADEME/Website/"/>
    </mc:Choice>
  </mc:AlternateContent>
  <xr:revisionPtr revIDLastSave="1127" documentId="8_{F31E4B47-E597-41BF-BDD5-1177755CECF0}" xr6:coauthVersionLast="47" xr6:coauthVersionMax="47" xr10:uidLastSave="{EDB93E39-10D3-4C18-82C9-6E46C219D91A}"/>
  <workbookProtection lockStructure="1"/>
  <bookViews>
    <workbookView xWindow="-5663" yWindow="-16297" windowWidth="28996" windowHeight="15794" tabRatio="715" xr2:uid="{229E82D3-9164-409A-A14B-AE72FA160E46}"/>
  </bookViews>
  <sheets>
    <sheet name="Introduction" sheetId="1" r:id="rId1"/>
    <sheet name="Survey " sheetId="5" r:id="rId2"/>
    <sheet name="Results" sheetId="3" r:id="rId3"/>
    <sheet name="Help" sheetId="4" r:id="rId4"/>
    <sheet name="License" sheetId="15" r:id="rId5"/>
    <sheet name="Selected Answers" sheetId="11" state="hidden" r:id="rId6"/>
    <sheet name="Score Calculation" sheetId="12" state="hidden" r:id="rId7"/>
    <sheet name="Possible Answers" sheetId="8" state="hidden" r:id="rId8"/>
    <sheet name="Thresholds" sheetId="13" state="hidden" r:id="rId9"/>
    <sheet name="Recommendations" sheetId="9" state="hidden" r:id="rId10"/>
    <sheet name="Countries" sheetId="7" state="hidden" r:id="rId11"/>
  </sheets>
  <definedNames>
    <definedName name="_xlnm._FilterDatabase" localSheetId="10" hidden="1">Countries!$A$1:$B$1</definedName>
    <definedName name="Answers_Cloud">'Possible Answers'!$C$12:$D$16</definedName>
    <definedName name="Answers_Contractors">'Possible Answers'!$C$38:$D$38</definedName>
    <definedName name="Answers_IAM">'Possible Answers'!$C$28:$D$29</definedName>
    <definedName name="Answers_Maturity">'Possible Answers'!$C$2:$D$3</definedName>
    <definedName name="Answers_RedundantApps">'Possible Answers'!$C$23:$D$26</definedName>
    <definedName name="Answers_SeversLifespan">'Possible Answers'!$C$17:$D$21</definedName>
    <definedName name="Countries">Countries!$A$1:$B$138</definedName>
    <definedName name="Score">'Score Calculation'!$A$1:$D$5</definedName>
    <definedName name="Thresholds_Contractors">Thresholds!$C$5:$E$5</definedName>
    <definedName name="Thresholds_IAM">Thresholds!$C$3:$E$3</definedName>
    <definedName name="Thresholds_Logs">Thresholds!$C$4:$E$4</definedName>
    <definedName name="Thresholds_Redundancy">Thresholds!$C$2:$E$2</definedName>
    <definedName name="Value_Contractors">'Selected Answers'!$D$18</definedName>
    <definedName name="Value_ContractorsShare">'Selected Answers'!$D$19</definedName>
    <definedName name="Value_CountryRedundancy">'Selected Answers'!$D$12</definedName>
    <definedName name="Value_CountryServers">'Selected Answers'!$D$10</definedName>
    <definedName name="Value_CountryStaff">'Selected Answers'!$D$7</definedName>
    <definedName name="Value_IAM_ACClients">'Selected Answers'!$D$16</definedName>
    <definedName name="Value_IAM_ACStaff">'Selected Answers'!$D$15</definedName>
    <definedName name="Value_IAM_IAG">'Selected Answers'!$D$13</definedName>
    <definedName name="Value_IAM_PAM">'Selected Answers'!$D$14</definedName>
    <definedName name="Value_IntEmployees">'Selected Answers'!$D$6</definedName>
    <definedName name="Value_Logs">'Selected Answers'!$D$17</definedName>
    <definedName name="Value_Maturity_1">'Selected Answers'!$D$2</definedName>
    <definedName name="Value_Maturity_2">'Selected Answers'!$D$3</definedName>
    <definedName name="Value_Maturity_3">'Selected Answers'!$D$4</definedName>
    <definedName name="Value_Maturity_4">'Selected Answers'!$D$5</definedName>
    <definedName name="Value_OnPremRatio">'Selected Answers'!$D$8</definedName>
    <definedName name="Value_RedundantApps">'Selected Answers'!$D$11</definedName>
    <definedName name="Value_ServersLifespan">'Selected Answers'!$D$9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1" l="1"/>
  <c r="C17" i="11"/>
  <c r="C18" i="11"/>
  <c r="C19" i="11"/>
  <c r="C3" i="13" l="1"/>
  <c r="D3" i="13"/>
  <c r="C5" i="11"/>
  <c r="D5" i="11" s="1"/>
  <c r="B22" i="12" s="1"/>
  <c r="C4" i="11"/>
  <c r="D4" i="11" s="1"/>
  <c r="B21" i="12" s="1"/>
  <c r="C3" i="11"/>
  <c r="D3" i="11" s="1"/>
  <c r="B20" i="12" s="1"/>
  <c r="C2" i="11"/>
  <c r="D2" i="11" s="1"/>
  <c r="B19" i="12" s="1"/>
  <c r="C16" i="11"/>
  <c r="C15" i="11"/>
  <c r="C14" i="11"/>
  <c r="C13" i="11"/>
  <c r="C12" i="11"/>
  <c r="C11" i="11"/>
  <c r="B23" i="12" l="1"/>
  <c r="C2" i="12" s="1"/>
  <c r="E2" i="12" s="1"/>
  <c r="C9" i="3" s="1"/>
  <c r="C28" i="3"/>
  <c r="C27" i="3"/>
  <c r="C26" i="3"/>
  <c r="C25" i="3"/>
  <c r="E28" i="3"/>
  <c r="D28" i="3"/>
  <c r="E27" i="3"/>
  <c r="D27" i="3"/>
  <c r="E26" i="3"/>
  <c r="D26" i="3"/>
  <c r="E25" i="3"/>
  <c r="D25" i="3"/>
  <c r="C8" i="11"/>
  <c r="C10" i="11"/>
  <c r="C9" i="11"/>
  <c r="D9" i="11" s="1"/>
  <c r="A9" i="9"/>
  <c r="A8" i="9"/>
  <c r="A7" i="9"/>
  <c r="A6" i="9"/>
  <c r="D16" i="11"/>
  <c r="B51" i="12" s="1"/>
  <c r="D15" i="11"/>
  <c r="B50" i="12" s="1"/>
  <c r="D14" i="11"/>
  <c r="B49" i="12" s="1"/>
  <c r="D8" i="11" l="1"/>
  <c r="B62" i="12" s="1"/>
  <c r="B63" i="12" s="1"/>
  <c r="B5" i="13"/>
  <c r="B82" i="12" l="1"/>
  <c r="B83" i="12" s="1"/>
  <c r="B40" i="12"/>
  <c r="B41" i="12" s="1"/>
  <c r="D2" i="13"/>
  <c r="C2" i="13"/>
  <c r="C7" i="11"/>
  <c r="D7" i="11" s="1"/>
  <c r="D18" i="11"/>
  <c r="B93" i="12"/>
  <c r="B95" i="12" l="1"/>
  <c r="B96" i="12" s="1"/>
  <c r="B97" i="12" s="1"/>
  <c r="D10" i="11"/>
  <c r="C4" i="13"/>
  <c r="D4" i="13"/>
  <c r="C5" i="13"/>
  <c r="D5" i="13"/>
  <c r="D13" i="11"/>
  <c r="B48" i="12" s="1"/>
  <c r="B52" i="12" s="1"/>
  <c r="D17" i="11"/>
  <c r="B70" i="12" s="1"/>
  <c r="B75" i="12"/>
  <c r="B77" i="12" s="1"/>
  <c r="D12" i="11"/>
  <c r="B36" i="12" s="1"/>
  <c r="B37" i="12" s="1"/>
  <c r="D11" i="11"/>
  <c r="B30" i="12" s="1"/>
  <c r="D19" i="11"/>
  <c r="D6" i="11"/>
  <c r="B71" i="12" s="1"/>
  <c r="B72" i="12" l="1"/>
  <c r="B90" i="12"/>
  <c r="B98" i="12" s="1"/>
  <c r="C6" i="12" s="1"/>
  <c r="B58" i="12"/>
  <c r="B59" i="12" s="1"/>
  <c r="B78" i="12"/>
  <c r="B79" i="12" s="1"/>
  <c r="B80" i="12" s="1"/>
  <c r="B33" i="12"/>
  <c r="B55" i="12"/>
  <c r="B57" i="12" s="1"/>
  <c r="B35" i="12" l="1"/>
  <c r="B38" i="12" s="1"/>
  <c r="B39" i="12" s="1"/>
  <c r="B42" i="12" s="1"/>
  <c r="B60" i="12"/>
  <c r="B81" i="12"/>
  <c r="B84" i="12" s="1"/>
  <c r="C5" i="12" s="1"/>
  <c r="D6" i="12" a="1"/>
  <c r="D6" i="12" s="1"/>
  <c r="E6" i="12" l="1"/>
  <c r="A2" i="9" s="1"/>
  <c r="C3" i="12"/>
  <c r="D5" i="12" a="1"/>
  <c r="D5" i="12" s="1"/>
  <c r="B61" i="12"/>
  <c r="H6" i="12" l="1"/>
  <c r="E5" i="12"/>
  <c r="A5" i="9" s="1"/>
  <c r="D3" i="12" a="1"/>
  <c r="D3" i="12" s="1"/>
  <c r="E3" i="12" s="1"/>
  <c r="B64" i="12"/>
  <c r="C4" i="12" s="1"/>
  <c r="D4" i="12" s="1" a="1"/>
  <c r="D4" i="12" s="1"/>
  <c r="H3" i="12" l="1"/>
  <c r="A3" i="9"/>
  <c r="H5" i="12"/>
  <c r="E4" i="12"/>
  <c r="H4" i="12" l="1"/>
  <c r="A4" i="9"/>
  <c r="C17" i="3" s="1" a="1"/>
  <c r="C1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<sst xmlns="http://schemas.openxmlformats.org/spreadsheetml/2006/main" count="619" uniqueCount="325">
  <si>
    <t>General Information</t>
  </si>
  <si>
    <t xml:space="preserve">How many people are employed in your organisation? </t>
  </si>
  <si>
    <t>Please select an answer from the list</t>
  </si>
  <si>
    <t>40% to 70%</t>
  </si>
  <si>
    <t>Armenia</t>
  </si>
  <si>
    <t>In which countries are your actively used servers located ?</t>
  </si>
  <si>
    <t>Algeria</t>
  </si>
  <si>
    <t>Questions</t>
  </si>
  <si>
    <t>Score</t>
  </si>
  <si>
    <t>Albania</t>
  </si>
  <si>
    <t>Angola</t>
  </si>
  <si>
    <t>Argentina</t>
  </si>
  <si>
    <t>Australia</t>
  </si>
  <si>
    <t>Austria</t>
  </si>
  <si>
    <t>Azerbaijan</t>
  </si>
  <si>
    <t>Bahrain</t>
  </si>
  <si>
    <t>Bangladesh</t>
  </si>
  <si>
    <t>Belarus</t>
  </si>
  <si>
    <t>Belgium</t>
  </si>
  <si>
    <t>Benin</t>
  </si>
  <si>
    <t>Bolivia</t>
  </si>
  <si>
    <t>Bosnia and Herzegovina</t>
  </si>
  <si>
    <t>Botswana</t>
  </si>
  <si>
    <t>Brazil</t>
  </si>
  <si>
    <t>Brunei Darussalam</t>
  </si>
  <si>
    <t>Bulgaria</t>
  </si>
  <si>
    <t>Cambodia</t>
  </si>
  <si>
    <t>Cameroon</t>
  </si>
  <si>
    <t>Canada</t>
  </si>
  <si>
    <t>Chile</t>
  </si>
  <si>
    <t>China</t>
  </si>
  <si>
    <t>Colombia</t>
  </si>
  <si>
    <t>Congo</t>
  </si>
  <si>
    <t>Costa Rica</t>
  </si>
  <si>
    <t>Croatia</t>
  </si>
  <si>
    <t>Cuba</t>
  </si>
  <si>
    <t>Cyprus</t>
  </si>
  <si>
    <t>Czech Republic</t>
  </si>
  <si>
    <t>Democratic Republic of the Congo</t>
  </si>
  <si>
    <t>Denmark</t>
  </si>
  <si>
    <t>Dominican Republic</t>
  </si>
  <si>
    <t>Ecuador</t>
  </si>
  <si>
    <t>Egypt</t>
  </si>
  <si>
    <t>El Salvador</t>
  </si>
  <si>
    <t>Eritrea</t>
  </si>
  <si>
    <t>Estonia</t>
  </si>
  <si>
    <t>Ethiopia</t>
  </si>
  <si>
    <t>Finland</t>
  </si>
  <si>
    <t>France</t>
  </si>
  <si>
    <t>Gabon</t>
  </si>
  <si>
    <t>Georgia</t>
  </si>
  <si>
    <t>Germany</t>
  </si>
  <si>
    <t>Ghana</t>
  </si>
  <si>
    <t>Gibraltar</t>
  </si>
  <si>
    <t>Greece</t>
  </si>
  <si>
    <t>Guatemala</t>
  </si>
  <si>
    <t>Haiti</t>
  </si>
  <si>
    <t>Honduras</t>
  </si>
  <si>
    <t>Hungary</t>
  </si>
  <si>
    <t>Iceland</t>
  </si>
  <si>
    <t>India</t>
  </si>
  <si>
    <t>Indonesia</t>
  </si>
  <si>
    <t>Iraq</t>
  </si>
  <si>
    <t>Ireland</t>
  </si>
  <si>
    <t>Israel</t>
  </si>
  <si>
    <t>Italy</t>
  </si>
  <si>
    <t>Ivory Coast</t>
  </si>
  <si>
    <t>Jamaica</t>
  </si>
  <si>
    <t>Japan</t>
  </si>
  <si>
    <t>Jordan</t>
  </si>
  <si>
    <t>Kazakhstan</t>
  </si>
  <si>
    <t>Kenya</t>
  </si>
  <si>
    <t>Kosovo</t>
  </si>
  <si>
    <t>Kuwait</t>
  </si>
  <si>
    <t>Kyrgyzstan</t>
  </si>
  <si>
    <t>Latvia</t>
  </si>
  <si>
    <t>Lebanon</t>
  </si>
  <si>
    <t>Libya</t>
  </si>
  <si>
    <t>Lithuania</t>
  </si>
  <si>
    <t>Luxembourg</t>
  </si>
  <si>
    <t>Macedonia</t>
  </si>
  <si>
    <t>Malaysia</t>
  </si>
  <si>
    <t>Malta</t>
  </si>
  <si>
    <t>Mexico</t>
  </si>
  <si>
    <t>Moldova</t>
  </si>
  <si>
    <t>Mongolia</t>
  </si>
  <si>
    <t>Montenegro</t>
  </si>
  <si>
    <t>Morocco</t>
  </si>
  <si>
    <t>Mozambique</t>
  </si>
  <si>
    <t>Myanmar (Burma)</t>
  </si>
  <si>
    <t>Namibia</t>
  </si>
  <si>
    <t>Nepal</t>
  </si>
  <si>
    <t>Netherlands</t>
  </si>
  <si>
    <t>Netherlands Antilles</t>
  </si>
  <si>
    <t>New Zealand</t>
  </si>
  <si>
    <t>Nicaragua</t>
  </si>
  <si>
    <t>Nigeria</t>
  </si>
  <si>
    <t>North Korea</t>
  </si>
  <si>
    <t>Norway</t>
  </si>
  <si>
    <t>Oman</t>
  </si>
  <si>
    <t>Pakistan</t>
  </si>
  <si>
    <t>Panama</t>
  </si>
  <si>
    <t>Paraguay</t>
  </si>
  <si>
    <t>Peru</t>
  </si>
  <si>
    <t>Philippines</t>
  </si>
  <si>
    <t>Poland</t>
  </si>
  <si>
    <t>Portugal</t>
  </si>
  <si>
    <t>Qatar</t>
  </si>
  <si>
    <t>Romania</t>
  </si>
  <si>
    <t>Russia</t>
  </si>
  <si>
    <t>Saudi Arabia</t>
  </si>
  <si>
    <t>Senegal</t>
  </si>
  <si>
    <t>Serbia</t>
  </si>
  <si>
    <t>Singapore</t>
  </si>
  <si>
    <t>Slovakia</t>
  </si>
  <si>
    <t>Slovenia</t>
  </si>
  <si>
    <t>South Africa</t>
  </si>
  <si>
    <t>South Korea</t>
  </si>
  <si>
    <t>Spain</t>
  </si>
  <si>
    <t>Sri Lanka</t>
  </si>
  <si>
    <t>Sudan</t>
  </si>
  <si>
    <t>Sweden</t>
  </si>
  <si>
    <t>Switzerland</t>
  </si>
  <si>
    <t>Syria</t>
  </si>
  <si>
    <t>Taiwan</t>
  </si>
  <si>
    <t>Tajikistan</t>
  </si>
  <si>
    <t>Tanzania</t>
  </si>
  <si>
    <t>Thailand</t>
  </si>
  <si>
    <t>Togo</t>
  </si>
  <si>
    <t>Trinidad and Tobago</t>
  </si>
  <si>
    <t>Tunisia</t>
  </si>
  <si>
    <t>Turkey</t>
  </si>
  <si>
    <t>Turkmenistan</t>
  </si>
  <si>
    <t>Ukraine</t>
  </si>
  <si>
    <t>United Arab Emirates</t>
  </si>
  <si>
    <t>United Kingdom</t>
  </si>
  <si>
    <t>United States</t>
  </si>
  <si>
    <t>Uruguay</t>
  </si>
  <si>
    <t>Uzbekistan</t>
  </si>
  <si>
    <t>Venezuela</t>
  </si>
  <si>
    <t>Vietnam</t>
  </si>
  <si>
    <t>Yemen</t>
  </si>
  <si>
    <t>Zambia</t>
  </si>
  <si>
    <t>Zimbabwe</t>
  </si>
  <si>
    <r>
      <t>Countries</t>
    </r>
    <r>
      <rPr>
        <i/>
        <sz val="9"/>
        <color theme="0"/>
        <rFont val="Calibri"/>
        <family val="2"/>
        <scheme val="minor"/>
      </rPr>
      <t xml:space="preserve">
(used for lists in the survey tab)</t>
    </r>
  </si>
  <si>
    <t>'Survey' tab</t>
  </si>
  <si>
    <t>'Results' tab</t>
  </si>
  <si>
    <t>'Help' tab</t>
  </si>
  <si>
    <t>Resilience Capabilities</t>
  </si>
  <si>
    <t>kgCO2e / kWh</t>
  </si>
  <si>
    <t>How many people are employed in your organisation?                                 </t>
  </si>
  <si>
    <t>&lt;3 years</t>
  </si>
  <si>
    <t>Category</t>
  </si>
  <si>
    <t>Tabs and explaination:</t>
  </si>
  <si>
    <t>Contractor Management</t>
  </si>
  <si>
    <t>Recommendations</t>
  </si>
  <si>
    <t>General Information:</t>
  </si>
  <si>
    <t>User to type answer</t>
  </si>
  <si>
    <t>&lt;40%</t>
  </si>
  <si>
    <t>70% to 90%</t>
  </si>
  <si>
    <t>&gt;90%</t>
  </si>
  <si>
    <t>Value</t>
  </si>
  <si>
    <t>NA</t>
  </si>
  <si>
    <t>4 years</t>
  </si>
  <si>
    <t>5 years</t>
  </si>
  <si>
    <t>&gt;6 years</t>
  </si>
  <si>
    <t>Possible answers</t>
  </si>
  <si>
    <t>Selected answers</t>
  </si>
  <si>
    <t>Key topic</t>
  </si>
  <si>
    <t>Unit</t>
  </si>
  <si>
    <t>1-2 threashold</t>
  </si>
  <si>
    <t>2-3 threashold</t>
  </si>
  <si>
    <t>3-4 threashold</t>
  </si>
  <si>
    <t>Number of contractor workstations per internal employee</t>
  </si>
  <si>
    <t>Number of logs collected daily per internal employee</t>
  </si>
  <si>
    <t>Consolidated unit</t>
  </si>
  <si>
    <t>Calculated value</t>
  </si>
  <si>
    <t>Source</t>
  </si>
  <si>
    <t>kgCO2e</t>
  </si>
  <si>
    <t>kWh/year</t>
  </si>
  <si>
    <t xml:space="preserve">Average lifetime of PCs </t>
  </si>
  <si>
    <t>Average value for laptop, Boavizta</t>
  </si>
  <si>
    <t>years</t>
  </si>
  <si>
    <t>workstations/employee</t>
  </si>
  <si>
    <t>Manufacuring emissions</t>
  </si>
  <si>
    <t>Yearly manufacuring emissions</t>
  </si>
  <si>
    <t>kgCO2e/year</t>
  </si>
  <si>
    <t>Carbon intensity of the electricity mix</t>
  </si>
  <si>
    <t xml:space="preserve">Yearly consumption </t>
  </si>
  <si>
    <t>Yearly contractor workstations emissions per internal employee</t>
  </si>
  <si>
    <t>Table for data</t>
  </si>
  <si>
    <t>ADEME</t>
  </si>
  <si>
    <t>kgCO2e/kWh</t>
  </si>
  <si>
    <t xml:space="preserve">Yearly utilisation emissions </t>
  </si>
  <si>
    <t>Yearly emissions for 1 workstation</t>
  </si>
  <si>
    <t>kgCO2e/year.workstation/employee</t>
  </si>
  <si>
    <t>Description</t>
  </si>
  <si>
    <t xml:space="preserve">% of applications that are redunded </t>
  </si>
  <si>
    <t>%</t>
  </si>
  <si>
    <t xml:space="preserve">Ratio of the carbon intensity of the electricity mix (baseline: French electricity mix) </t>
  </si>
  <si>
    <t>Ratio</t>
  </si>
  <si>
    <t xml:space="preserve">Share of a server total emissions linked to usage </t>
  </si>
  <si>
    <t xml:space="preserve">Share of a server total emissions linked to manufacturing </t>
  </si>
  <si>
    <t>Extrapolated from ADEME and constructor data</t>
  </si>
  <si>
    <t>Index of the carbon intensity of 1 server (baseline: French electricity mix)</t>
  </si>
  <si>
    <t>Custom unit</t>
  </si>
  <si>
    <t>Countries</t>
  </si>
  <si>
    <t>Country where redundant applications are stored</t>
  </si>
  <si>
    <t>Number of internal employees</t>
  </si>
  <si>
    <t>employees</t>
  </si>
  <si>
    <t>GB/employee</t>
  </si>
  <si>
    <t>Average lifespan of a server</t>
  </si>
  <si>
    <t>Ratio of the average lifespan of a server (baseline: 5 years)</t>
  </si>
  <si>
    <t>Baseline of the lifespan of a server</t>
  </si>
  <si>
    <t>Key Topics</t>
  </si>
  <si>
    <t>Majority on premise</t>
  </si>
  <si>
    <t>Generic Recommendations</t>
  </si>
  <si>
    <t>Yes</t>
  </si>
  <si>
    <t xml:space="preserve">No </t>
  </si>
  <si>
    <t xml:space="preserve">Do you incorporate greenhouse gasses emissions into your day-to-day risk analysis? </t>
  </si>
  <si>
    <t xml:space="preserve">Do you continously monitor cybersecurity greenhouse gases emissions? </t>
  </si>
  <si>
    <t xml:space="preserve">Do you incorporate sustainability into your day-to-day risk analysis? </t>
  </si>
  <si>
    <t xml:space="preserve">Do you continously monitor greenhouse gases emissions related to cybersecurity activities? </t>
  </si>
  <si>
    <t>Country where servers running applications are stored</t>
  </si>
  <si>
    <t>Weighted GB/employee</t>
  </si>
  <si>
    <t>Detection and Monitoring</t>
  </si>
  <si>
    <t>Generic Green IT Measures</t>
  </si>
  <si>
    <t xml:space="preserve">IAG question score </t>
  </si>
  <si>
    <t xml:space="preserve">PAM question score </t>
  </si>
  <si>
    <t xml:space="preserve">Access Control - Staff question score </t>
  </si>
  <si>
    <t xml:space="preserve">Access Control - Customers question score </t>
  </si>
  <si>
    <t>Sum of IAM questions score</t>
  </si>
  <si>
    <t>Sustainability in your daily risk analysis</t>
  </si>
  <si>
    <t>Click here for further instructions and context</t>
  </si>
  <si>
    <t>Greenhouse gases emissions monitoring</t>
  </si>
  <si>
    <t>How many contractors do you have globally?</t>
  </si>
  <si>
    <t>Share of on-premise servers</t>
  </si>
  <si>
    <t>Share of Cloud-based servers</t>
  </si>
  <si>
    <t>Index of the carbon intensity of IAM applications on premise</t>
  </si>
  <si>
    <t>Index of the carbon intensity of IAM applications overall</t>
  </si>
  <si>
    <t>Number of logs collected daily per internal employee, weighted by the carbon ratio - on premise</t>
  </si>
  <si>
    <t>Number of logs collected daily per internal employee, weighted by the carbon ratio - overall</t>
  </si>
  <si>
    <t>Index of the carbon intensity of redundant applications - overall</t>
  </si>
  <si>
    <t>Index of the carbon intensity of redundant applications - on premise</t>
  </si>
  <si>
    <t xml:space="preserve">
Category</t>
  </si>
  <si>
    <r>
      <t xml:space="preserve">Recommendations
</t>
    </r>
    <r>
      <rPr>
        <sz val="14"/>
        <color rgb="FF481F67"/>
        <rFont val="Tahoma"/>
        <family val="2"/>
      </rPr>
      <t>If you answered '</t>
    </r>
    <r>
      <rPr>
        <b/>
        <sz val="14"/>
        <color rgb="FF481F67"/>
        <rFont val="Tahoma"/>
        <family val="2"/>
      </rPr>
      <t>No</t>
    </r>
    <r>
      <rPr>
        <sz val="14"/>
        <color rgb="FF481F67"/>
        <rFont val="Tahoma"/>
        <family val="2"/>
      </rPr>
      <t>' for any of the questions, here are some actions below you can start with. If you answered '</t>
    </r>
    <r>
      <rPr>
        <b/>
        <sz val="14"/>
        <color rgb="FF481F67"/>
        <rFont val="Tahoma"/>
        <family val="2"/>
      </rPr>
      <t>Yes</t>
    </r>
    <r>
      <rPr>
        <sz val="14"/>
        <color rgb="FF481F67"/>
        <rFont val="Tahoma"/>
        <family val="2"/>
      </rPr>
      <t>' here are some additional recommendations you may want to look at!</t>
    </r>
  </si>
  <si>
    <t>Identity and Access Management</t>
  </si>
  <si>
    <r>
      <rPr>
        <b/>
        <sz val="12"/>
        <rFont val="Tahoma"/>
        <family val="2"/>
      </rPr>
      <t>Objective</t>
    </r>
    <r>
      <rPr>
        <sz val="12"/>
        <rFont val="Tahoma"/>
        <family val="2"/>
      </rPr>
      <t>:
The question in this category aims to identify the number of logs generated daily in your organisation. The final score calculation done with this figure is in conjunction with the number of employees and the information you provide regarding your servers.</t>
    </r>
  </si>
  <si>
    <t>In which country are your on-premise servers mainly located ?</t>
  </si>
  <si>
    <t>What is the average lifespan of your on-premise servers ?</t>
  </si>
  <si>
    <t>Have you proactively implemented any generic Green IT measures in your cybersecurity scope?</t>
  </si>
  <si>
    <r>
      <rPr>
        <sz val="11"/>
        <color theme="2" tint="-0.749992370372631"/>
        <rFont val="Calibri"/>
        <family val="2"/>
      </rPr>
      <t xml:space="preserve">• </t>
    </r>
    <r>
      <rPr>
        <sz val="11"/>
        <color theme="2" tint="-0.749992370372631"/>
        <rFont val="Calibri"/>
        <family val="2"/>
        <scheme val="minor"/>
      </rPr>
      <t xml:space="preserve">Provide as many contractors as possible with a VDI, rather than a dedicated workstation
</t>
    </r>
    <r>
      <rPr>
        <sz val="11"/>
        <color theme="2" tint="-0.749992370372631"/>
        <rFont val="Calibri"/>
        <family val="2"/>
      </rPr>
      <t xml:space="preserve">• </t>
    </r>
    <r>
      <rPr>
        <sz val="11"/>
        <color theme="2" tint="-0.749992370372631"/>
        <rFont val="Calibri"/>
        <family val="2"/>
        <scheme val="minor"/>
      </rPr>
      <t>Only provide independent contractors or contractors working on critical projects with a dedicated workstation</t>
    </r>
  </si>
  <si>
    <r>
      <rPr>
        <sz val="11"/>
        <rFont val="Calibri"/>
        <family val="2"/>
      </rPr>
      <t xml:space="preserve">• </t>
    </r>
    <r>
      <rPr>
        <sz val="11"/>
        <rFont val="Calibri"/>
        <family val="2"/>
        <scheme val="minor"/>
      </rPr>
      <t xml:space="preserve">Initiate a redundancy capability optimization project: do not duplicate everything, review applications confidentiality, ensure that applications decommissioning is done properly
</t>
    </r>
    <r>
      <rPr>
        <sz val="11"/>
        <rFont val="Calibri"/>
        <family val="2"/>
      </rPr>
      <t>•</t>
    </r>
    <r>
      <rPr>
        <sz val="11"/>
        <rFont val="Calibri"/>
        <family val="2"/>
        <scheme val="minor"/>
      </rPr>
      <t xml:space="preserve"> Optimize backups: reduce retention duration, minimize the number of backups, optimize storage methods
</t>
    </r>
    <r>
      <rPr>
        <sz val="11"/>
        <rFont val="Calibri"/>
        <family val="2"/>
      </rPr>
      <t>•</t>
    </r>
    <r>
      <rPr>
        <sz val="11"/>
        <rFont val="Calibri"/>
        <family val="2"/>
        <scheme val="minor"/>
      </rPr>
      <t xml:space="preserve"> Reduce the number of backup workstations</t>
    </r>
  </si>
  <si>
    <r>
      <rPr>
        <sz val="11"/>
        <rFont val="Calibri"/>
        <family val="2"/>
      </rPr>
      <t>• Consolidate use-cases on fewer solutions to optimize infrastructure and avoid duplication in multiple geographical areas - which also increases resilience and improves user experience
•</t>
    </r>
    <r>
      <rPr>
        <sz val="11"/>
        <rFont val="Calibri"/>
        <family val="2"/>
        <scheme val="minor"/>
      </rPr>
      <t xml:space="preserve"> Rationalize technologies and authentication methods 
</t>
    </r>
    <r>
      <rPr>
        <sz val="11"/>
        <rFont val="Calibri"/>
        <family val="2"/>
      </rPr>
      <t>•</t>
    </r>
    <r>
      <rPr>
        <sz val="11"/>
        <rFont val="Calibri"/>
        <family val="2"/>
        <scheme val="minor"/>
      </rPr>
      <t xml:space="preserve"> Implement authentication methods that do not require physical equipment</t>
    </r>
  </si>
  <si>
    <r>
      <rPr>
        <sz val="11"/>
        <rFont val="Calibri"/>
        <family val="2"/>
      </rPr>
      <t>•</t>
    </r>
    <r>
      <rPr>
        <sz val="11"/>
        <rFont val="Calibri"/>
        <family val="2"/>
        <scheme val="minor"/>
      </rPr>
      <t xml:space="preserve"> Optimize the volume of logs collected and stored: reduce verbosity, storage time and quantity
</t>
    </r>
    <r>
      <rPr>
        <sz val="11"/>
        <rFont val="Calibri"/>
        <family val="2"/>
      </rPr>
      <t>•</t>
    </r>
    <r>
      <rPr>
        <sz val="11"/>
        <rFont val="Calibri"/>
        <family val="2"/>
        <scheme val="minor"/>
      </rPr>
      <t xml:space="preserve"> Use an MSSP (Managed Security Service Provider) to used shared resources with other companies</t>
    </r>
  </si>
  <si>
    <r>
      <rPr>
        <sz val="11"/>
        <rFont val="Calibri"/>
        <family val="2"/>
      </rPr>
      <t>•</t>
    </r>
    <r>
      <rPr>
        <sz val="11"/>
        <rFont val="Calibri"/>
        <family val="2"/>
        <scheme val="minor"/>
      </rPr>
      <t xml:space="preserve"> Optimize the number of devices
</t>
    </r>
    <r>
      <rPr>
        <sz val="11"/>
        <rFont val="Calibri"/>
        <family val="2"/>
      </rPr>
      <t>•</t>
    </r>
    <r>
      <rPr>
        <sz val="11"/>
        <rFont val="Calibri"/>
        <family val="2"/>
        <scheme val="minor"/>
      </rPr>
      <t xml:space="preserve"> Ensure software is adapted to requirements and use applications to their full capacity
• Ensure data generation is adapted to requirements
•Raise awareness amongst cybersecurity staff on sustainability topics 
•Adopt a responsible purchasing policy for cybersecurity tools</t>
    </r>
  </si>
  <si>
    <r>
      <rPr>
        <sz val="11"/>
        <rFont val="Calibri"/>
        <family val="2"/>
      </rPr>
      <t>•</t>
    </r>
    <r>
      <rPr>
        <sz val="11"/>
        <rFont val="Calibri"/>
        <family val="2"/>
        <scheme val="minor"/>
      </rPr>
      <t xml:space="preserve"> Update the risk analysis method to take greenhouse gases emissions into account
</t>
    </r>
    <r>
      <rPr>
        <sz val="11"/>
        <rFont val="Calibri"/>
        <family val="2"/>
      </rPr>
      <t>•</t>
    </r>
    <r>
      <rPr>
        <sz val="11"/>
        <rFont val="Calibri"/>
        <family val="2"/>
        <scheme val="minor"/>
      </rPr>
      <t xml:space="preserve"> Particulary check controls that</t>
    </r>
    <r>
      <rPr>
        <sz val="11"/>
        <color theme="1"/>
        <rFont val="Calibri"/>
        <family val="2"/>
        <scheme val="minor"/>
      </rPr>
      <t xml:space="preserve"> require a significant number of endpoints, or servers and computing power, or network equipment and bandwidth</t>
    </r>
  </si>
  <si>
    <r>
      <rPr>
        <sz val="11"/>
        <rFont val="Calibri"/>
        <family val="2"/>
      </rPr>
      <t xml:space="preserve">• </t>
    </r>
    <r>
      <rPr>
        <sz val="11"/>
        <rFont val="Calibri"/>
        <family val="2"/>
        <scheme val="minor"/>
      </rPr>
      <t xml:space="preserve">Invite external stakeholders to contribute to the transition to unlock significant emission reduction opportunities:
</t>
    </r>
    <r>
      <rPr>
        <sz val="11"/>
        <rFont val="Calibri"/>
        <family val="2"/>
      </rPr>
      <t xml:space="preserve">   •</t>
    </r>
    <r>
      <rPr>
        <sz val="11"/>
        <rFont val="Calibri"/>
        <family val="2"/>
        <scheme val="minor"/>
      </rPr>
      <t xml:space="preserve"> Normalization organisations (NIST, ISO, etc): incorporating sustainability in the cyber norms and standards
   • Regulator (ECB, National Cyber Agencies, etc.): assessing the impact of each cybersecurity requirement to promote the least carbon-intensive regulation options
   • Software &amp; equipment providers: ensuring the efficiency of solutions and equipment provided, ensuring a sustainable-by-design approach, for example by providing offers adapted to smaller needs
   • Acedemic research: incentivising academic research to measure the efficiency of existing protocols (encryption, authentication, etc.) and developing new sustainable cyber solutions</t>
    </r>
  </si>
  <si>
    <t xml:space="preserve">What is the percentage of applications that are duplicated for resilience purposes? </t>
  </si>
  <si>
    <t>What is the quantity of logs generated daily? (in TB)</t>
  </si>
  <si>
    <t>Please type a number below</t>
  </si>
  <si>
    <t>In which country are most of your redundant assets hosted?</t>
  </si>
  <si>
    <t>Which country has your largest operations?</t>
  </si>
  <si>
    <t>Fully/almost fully on premise</t>
  </si>
  <si>
    <t>Are you predominantly cloud-based or on premise?</t>
  </si>
  <si>
    <t>Majority cloud-based</t>
  </si>
  <si>
    <t>Fully/almost fully cloud-based</t>
  </si>
  <si>
    <t>N/A - Fully cloud based</t>
  </si>
  <si>
    <t>What is the share of contractors that are provided with dedicated laptops? (approximation, in %)</t>
  </si>
  <si>
    <t>Roughly an equal split</t>
  </si>
  <si>
    <t>Volume of logs collected daily (in TB)</t>
  </si>
  <si>
    <t>TB</t>
  </si>
  <si>
    <t xml:space="preserve">Related question </t>
  </si>
  <si>
    <r>
      <t xml:space="preserve">Cyber Sustainability Survey
</t>
    </r>
    <r>
      <rPr>
        <b/>
        <sz val="22"/>
        <color theme="1" tint="0.249977111117893"/>
        <rFont val="Tahoma"/>
        <family val="2"/>
      </rPr>
      <t>Introduction</t>
    </r>
  </si>
  <si>
    <t>Cyber Sustainability Survey</t>
  </si>
  <si>
    <r>
      <t xml:space="preserve">Cyber Sustainability Survey
</t>
    </r>
    <r>
      <rPr>
        <b/>
        <sz val="20"/>
        <color theme="2" tint="-0.749992370372631"/>
        <rFont val="Tahoma"/>
        <family val="2"/>
      </rPr>
      <t>How to complete the survey</t>
    </r>
  </si>
  <si>
    <r>
      <t xml:space="preserve">
</t>
    </r>
    <r>
      <rPr>
        <b/>
        <sz val="28"/>
        <color rgb="FF481F67"/>
        <rFont val="Tahoma"/>
        <family val="2"/>
      </rPr>
      <t>Cyber Sustainability Survey</t>
    </r>
    <r>
      <rPr>
        <b/>
        <sz val="22"/>
        <color rgb="FF481F67"/>
        <rFont val="Tahoma"/>
        <family val="2"/>
      </rPr>
      <t xml:space="preserve">
</t>
    </r>
    <r>
      <rPr>
        <b/>
        <sz val="22"/>
        <color theme="2" tint="-0.749992370372631"/>
        <rFont val="Tahoma"/>
        <family val="2"/>
      </rPr>
      <t>Results</t>
    </r>
  </si>
  <si>
    <t>Do all entities (or equivalent) in your organisation use the same tool for Identity Governance and Administration?</t>
  </si>
  <si>
    <t>Do all entities (or equivalent) in your organisation use the same tool for Priviledged Access Management ?</t>
  </si>
  <si>
    <t>Do all entities (or equivalent) in your organisation use the same tool for Access Contol for staff?</t>
  </si>
  <si>
    <t>Do all entities (or equivalent) in your organisation use the same tool for Access Contol for customers and partner organisations?</t>
  </si>
  <si>
    <r>
      <rPr>
        <b/>
        <sz val="12"/>
        <color rgb="FF000000"/>
        <rFont val="Tahoma"/>
        <family val="2"/>
      </rPr>
      <t>Objective</t>
    </r>
    <r>
      <rPr>
        <sz val="12"/>
        <color rgb="FF000000"/>
        <rFont val="Tahoma"/>
        <family val="2"/>
      </rPr>
      <t>:
The questions in this category aim to identify the amount of assets, such as applications that are kept redundant for resilence purposes. All the countiries listed in the options have varying GHG emission values per kWh. Therefore geographic location of these redudant assets is also a very important factor in GHG emissions.</t>
    </r>
  </si>
  <si>
    <r>
      <rPr>
        <b/>
        <sz val="12"/>
        <color rgb="FF000000"/>
        <rFont val="Tahoma"/>
        <family val="2"/>
      </rPr>
      <t xml:space="preserve">How to answer:
</t>
    </r>
    <r>
      <rPr>
        <sz val="12"/>
        <color rgb="FF000000"/>
        <rFont val="Tahoma"/>
        <family val="2"/>
      </rPr>
      <t xml:space="preserve">
This category has 2 questions.
To answer, please select an option from the drop-down list and do not type the answer. </t>
    </r>
  </si>
  <si>
    <r>
      <rPr>
        <b/>
        <sz val="12"/>
        <color rgb="FF000000"/>
        <rFont val="Tahoma"/>
        <family val="2"/>
      </rPr>
      <t xml:space="preserve">How to answer:
</t>
    </r>
    <r>
      <rPr>
        <sz val="12"/>
        <color rgb="FF000000"/>
        <rFont val="Tahoma"/>
        <family val="2"/>
      </rPr>
      <t xml:space="preserve">
This category has 4 questions.
To answer, please select an option from the drop-down list and do not type the answer. </t>
    </r>
  </si>
  <si>
    <r>
      <rPr>
        <b/>
        <sz val="12"/>
        <color rgb="FF000000"/>
        <rFont val="Tahoma"/>
        <family val="2"/>
      </rPr>
      <t>Objective</t>
    </r>
    <r>
      <rPr>
        <sz val="12"/>
        <color rgb="FF000000"/>
        <rFont val="Tahoma"/>
        <family val="2"/>
      </rPr>
      <t>:
The question aims to identify out of total contractors employed by your organisation, what percentage of contractors have been provided dedicated workstations.
This question is included as dedicated contractor workstations greatly contribute to GHG emissions.</t>
    </r>
  </si>
  <si>
    <t>General Informations</t>
  </si>
  <si>
    <r>
      <t>In the '</t>
    </r>
    <r>
      <rPr>
        <b/>
        <sz val="12"/>
        <color rgb="FF481F67"/>
        <rFont val="Tahoma"/>
        <family val="2"/>
      </rPr>
      <t>Survey</t>
    </r>
    <r>
      <rPr>
        <sz val="12"/>
        <color theme="1"/>
        <rFont val="Tahoma"/>
        <family val="2"/>
      </rPr>
      <t xml:space="preserve">' tab, you will find a list of </t>
    </r>
    <r>
      <rPr>
        <b/>
        <sz val="12"/>
        <color theme="1"/>
        <rFont val="Tahoma"/>
        <family val="2"/>
      </rPr>
      <t xml:space="preserve">18 questions </t>
    </r>
    <r>
      <rPr>
        <sz val="12"/>
        <color theme="1"/>
        <rFont val="Tahoma"/>
        <family val="2"/>
      </rPr>
      <t xml:space="preserve">in total, divided into </t>
    </r>
    <r>
      <rPr>
        <b/>
        <sz val="12"/>
        <color theme="1"/>
        <rFont val="Tahoma"/>
        <family val="2"/>
      </rPr>
      <t>6 categories, as follows:</t>
    </r>
  </si>
  <si>
    <t>N/A</t>
  </si>
  <si>
    <t>Have you already discussed about sustainability with external stakeholders, such as software providers?</t>
  </si>
  <si>
    <t>Overall Maturity</t>
  </si>
  <si>
    <t>Key</t>
  </si>
  <si>
    <t xml:space="preserve">Blue cell: data from the survey </t>
  </si>
  <si>
    <t>Yellow cell: data from external sources</t>
  </si>
  <si>
    <t>White cell: data computed in this spreadsheet</t>
  </si>
  <si>
    <t>Global Maturity</t>
  </si>
  <si>
    <t xml:space="preserve">External Stakeholders </t>
  </si>
  <si>
    <t>Have to indentified/implemented any generic Green IT measures across your organisation that have nio risk impact?</t>
  </si>
  <si>
    <t>Carbon Intensity Score</t>
  </si>
  <si>
    <t>Sustainability score</t>
  </si>
  <si>
    <t>Methodology</t>
  </si>
  <si>
    <t>Boavizta 2022, Statistical study</t>
  </si>
  <si>
    <t>Source : ADEME</t>
  </si>
  <si>
    <t xml:space="preserve">Green cell: result for this category </t>
  </si>
  <si>
    <t xml:space="preserve">Overall Maturity Score
</t>
  </si>
  <si>
    <r>
      <t xml:space="preserve">The Cyber Sustainability Survey aims to provide a high level overview of your sustainability posture when it comes to cybersecurity activities. 
Based on the your generic sustainability activities, you will receive an Overall Maturity Score out of 4.
Based on the estimated amount of greenhouse gases (GHG) emitted by your cybersecurity activities, you will receive a rating out of 4 for the following topics: 
</t>
    </r>
    <r>
      <rPr>
        <sz val="14"/>
        <color theme="1" tint="4.9989318521683403E-2"/>
        <rFont val="Tahoma"/>
        <family val="2"/>
      </rPr>
      <t>Resilience Capabilities
Identity and Access Management
Detection and Monitoring
Contractor Management</t>
    </r>
    <r>
      <rPr>
        <b/>
        <sz val="14"/>
        <color rgb="FF481F67"/>
        <rFont val="Tahoma"/>
        <family val="2"/>
      </rPr>
      <t xml:space="preserve"> 
These categories were chosen based on the results of study on Cyber Sustainability done by Wavestone and the Campus Cyber, where it was established that these 4 categories make up for about 70% of emissions relating to cybersecurity activities</t>
    </r>
  </si>
  <si>
    <r>
      <rPr>
        <b/>
        <sz val="14"/>
        <color rgb="FF481F67"/>
        <rFont val="Tahoma"/>
        <family val="2"/>
      </rPr>
      <t>Scope:</t>
    </r>
    <r>
      <rPr>
        <sz val="14"/>
        <color rgb="FF481F67"/>
        <rFont val="Tahoma"/>
        <family val="2"/>
      </rPr>
      <t xml:space="preserve">
</t>
    </r>
    <r>
      <rPr>
        <sz val="14"/>
        <rFont val="Tahoma"/>
        <family val="2"/>
      </rPr>
      <t>The greenhouse gas emissions considered in the final score calculations are related to manufacturing and usage of IT devices and infrastructure for cybersecurity activities (scope 2 and 3 of the ISO 14069 standard).</t>
    </r>
  </si>
  <si>
    <t>Please note: 
Calculation tabs containing formulas to output scores are hidden to avoid any mishandling, 
and should not be manipulated as it might break the results tab and provide inaccurate scores.</t>
  </si>
  <si>
    <r>
      <t>The '</t>
    </r>
    <r>
      <rPr>
        <b/>
        <sz val="12"/>
        <color theme="1"/>
        <rFont val="Tahoma"/>
        <family val="2"/>
      </rPr>
      <t>Help</t>
    </r>
    <r>
      <rPr>
        <sz val="12"/>
        <color theme="1"/>
        <rFont val="Tahoma"/>
        <family val="2"/>
      </rPr>
      <t xml:space="preserve">' tab gives </t>
    </r>
    <r>
      <rPr>
        <b/>
        <sz val="12"/>
        <color theme="1"/>
        <rFont val="Tahoma"/>
        <family val="2"/>
      </rPr>
      <t>instructions</t>
    </r>
    <r>
      <rPr>
        <sz val="12"/>
        <color theme="1"/>
        <rFont val="Tahoma"/>
        <family val="2"/>
      </rPr>
      <t xml:space="preserve"> on </t>
    </r>
    <r>
      <rPr>
        <b/>
        <sz val="12"/>
        <color theme="1"/>
        <rFont val="Tahoma"/>
        <family val="2"/>
      </rPr>
      <t>how to complete the survey</t>
    </r>
    <r>
      <rPr>
        <sz val="12"/>
        <color theme="1"/>
        <rFont val="Tahoma"/>
        <family val="2"/>
      </rPr>
      <t xml:space="preserve"> and how to </t>
    </r>
    <r>
      <rPr>
        <b/>
        <sz val="12"/>
        <color theme="1"/>
        <rFont val="Tahoma"/>
        <family val="2"/>
      </rPr>
      <t>read the results</t>
    </r>
    <r>
      <rPr>
        <sz val="12"/>
        <color theme="1"/>
        <rFont val="Tahoma"/>
        <family val="2"/>
      </rPr>
      <t xml:space="preserve">.
 You will find </t>
    </r>
    <r>
      <rPr>
        <b/>
        <sz val="12"/>
        <color theme="1"/>
        <rFont val="Tahoma"/>
        <family val="2"/>
      </rPr>
      <t>explanations</t>
    </r>
    <r>
      <rPr>
        <sz val="12"/>
        <color theme="1"/>
        <rFont val="Tahoma"/>
        <family val="2"/>
      </rPr>
      <t xml:space="preserve"> for the </t>
    </r>
    <r>
      <rPr>
        <b/>
        <sz val="12"/>
        <color theme="1"/>
        <rFont val="Tahoma"/>
        <family val="2"/>
      </rPr>
      <t>questions in the survey</t>
    </r>
    <r>
      <rPr>
        <sz val="12"/>
        <color theme="1"/>
        <rFont val="Tahoma"/>
        <family val="2"/>
      </rPr>
      <t xml:space="preserve">, </t>
    </r>
    <r>
      <rPr>
        <b/>
        <sz val="12"/>
        <color theme="1"/>
        <rFont val="Tahoma"/>
        <family val="2"/>
      </rPr>
      <t>why is it considered for sustainability</t>
    </r>
    <r>
      <rPr>
        <sz val="12"/>
        <color theme="1"/>
        <rFont val="Tahoma"/>
        <family val="2"/>
      </rPr>
      <t xml:space="preserve">, 
along with </t>
    </r>
    <r>
      <rPr>
        <b/>
        <sz val="12"/>
        <color theme="1"/>
        <rFont val="Tahoma"/>
        <family val="2"/>
      </rPr>
      <t>what the resulting scores mean for your organisaton.</t>
    </r>
  </si>
  <si>
    <r>
      <t xml:space="preserve">Now that your organisation has received their sustainability scores, 
the next step would be to present and discuss these findings with your management to determine the follow-up actions, 
whether it is an in-depth assessment or remediation plans. 
Here are some high-level recommendations. 
</t>
    </r>
    <r>
      <rPr>
        <b/>
        <i/>
        <sz val="14"/>
        <color theme="1"/>
        <rFont val="Tahoma"/>
        <family val="2"/>
      </rPr>
      <t xml:space="preserve">Every organization should pick the most relevant actions depending on its </t>
    </r>
    <r>
      <rPr>
        <b/>
        <i/>
        <sz val="14"/>
        <color rgb="FF481F67"/>
        <rFont val="Tahoma"/>
        <family val="2"/>
      </rPr>
      <t>context</t>
    </r>
    <r>
      <rPr>
        <b/>
        <i/>
        <sz val="14"/>
        <color theme="1"/>
        <rFont val="Tahoma"/>
        <family val="2"/>
      </rPr>
      <t xml:space="preserve"> and </t>
    </r>
    <r>
      <rPr>
        <b/>
        <i/>
        <sz val="14"/>
        <color rgb="FF481F67"/>
        <rFont val="Tahoma"/>
        <family val="2"/>
      </rPr>
      <t>level of risk.</t>
    </r>
  </si>
  <si>
    <r>
      <t xml:space="preserve">This is an </t>
    </r>
    <r>
      <rPr>
        <b/>
        <sz val="12"/>
        <color theme="1"/>
        <rFont val="Tahoma"/>
        <family val="2"/>
      </rPr>
      <t>initial, high-level tool,</t>
    </r>
    <r>
      <rPr>
        <sz val="12"/>
        <color theme="1"/>
        <rFont val="Tahoma"/>
        <family val="2"/>
      </rPr>
      <t xml:space="preserve"> aimed at providing a </t>
    </r>
    <r>
      <rPr>
        <b/>
        <sz val="12"/>
        <color theme="1"/>
        <rFont val="Tahoma"/>
        <family val="2"/>
      </rPr>
      <t>starting point</t>
    </r>
    <r>
      <rPr>
        <sz val="12"/>
        <color theme="1"/>
        <rFont val="Tahoma"/>
        <family val="2"/>
      </rPr>
      <t xml:space="preserve"> to your sustainability journey.
The method used in this tool is based on the Cyber </t>
    </r>
    <r>
      <rPr>
        <b/>
        <sz val="12"/>
        <color theme="1"/>
        <rFont val="Tahoma"/>
        <family val="2"/>
      </rPr>
      <t>Sustainability study done by Wavestone and the Campus Cyber</t>
    </r>
    <r>
      <rPr>
        <sz val="12"/>
        <color theme="1"/>
        <rFont val="Tahoma"/>
        <family val="2"/>
      </rPr>
      <t xml:space="preserve">. It will be improved over time, as more organizations tackle cyber sustainability topics and share their key findings to enchance this framework. Improved versions of this assessment tool will be released in the future.
</t>
    </r>
    <r>
      <rPr>
        <b/>
        <sz val="12"/>
        <color theme="1"/>
        <rFont val="Tahoma"/>
        <family val="2"/>
      </rPr>
      <t>If interested, please contact us at cybersustainability@cyber4tomorrow.fr and 
navigate to our website to keep up-to-date with the releases.</t>
    </r>
  </si>
  <si>
    <t>This tab includes instructions on how to complete the survey and read the results.</t>
  </si>
  <si>
    <r>
      <t>The questions in the survey are</t>
    </r>
    <r>
      <rPr>
        <b/>
        <sz val="12"/>
        <color theme="1"/>
        <rFont val="Tahoma"/>
        <family val="2"/>
      </rPr>
      <t xml:space="preserve"> one size fits all </t>
    </r>
    <r>
      <rPr>
        <sz val="12"/>
        <color theme="1"/>
        <rFont val="Tahoma"/>
        <family val="2"/>
      </rPr>
      <t>- applicable for all organisation types and sizes.
The questions are grouped in</t>
    </r>
    <r>
      <rPr>
        <sz val="12"/>
        <color rgb="FFFF0000"/>
        <rFont val="Tahoma"/>
        <family val="2"/>
      </rPr>
      <t xml:space="preserve"> </t>
    </r>
    <r>
      <rPr>
        <b/>
        <sz val="12"/>
        <rFont val="Tahoma"/>
        <family val="2"/>
      </rPr>
      <t>6</t>
    </r>
    <r>
      <rPr>
        <b/>
        <sz val="12"/>
        <color theme="1"/>
        <rFont val="Tahoma"/>
        <family val="2"/>
      </rPr>
      <t xml:space="preserve"> categories, </t>
    </r>
    <r>
      <rPr>
        <sz val="12"/>
        <color theme="1"/>
        <rFont val="Tahoma"/>
        <family val="2"/>
      </rPr>
      <t xml:space="preserve">covering general questions about your organisation and about security activities. </t>
    </r>
  </si>
  <si>
    <r>
      <t>The '</t>
    </r>
    <r>
      <rPr>
        <b/>
        <sz val="12"/>
        <color theme="1"/>
        <rFont val="Tahoma"/>
        <family val="2"/>
      </rPr>
      <t>Results</t>
    </r>
    <r>
      <rPr>
        <sz val="12"/>
        <color theme="1"/>
        <rFont val="Tahoma"/>
        <family val="2"/>
      </rPr>
      <t xml:space="preserve">' tab gives you an </t>
    </r>
    <r>
      <rPr>
        <b/>
        <sz val="12"/>
        <color theme="1"/>
        <rFont val="Tahoma"/>
        <family val="2"/>
      </rPr>
      <t>Overall Maturity score</t>
    </r>
    <r>
      <rPr>
        <sz val="12"/>
        <color theme="1"/>
        <rFont val="Tahoma"/>
        <family val="2"/>
      </rPr>
      <t xml:space="preserve"> and multiple </t>
    </r>
    <r>
      <rPr>
        <b/>
        <sz val="12"/>
        <color theme="1"/>
        <rFont val="Tahoma"/>
        <family val="2"/>
      </rPr>
      <t xml:space="preserve">scores out of 4 </t>
    </r>
    <r>
      <rPr>
        <sz val="12"/>
        <color theme="1"/>
        <rFont val="Tahoma"/>
        <family val="2"/>
      </rPr>
      <t xml:space="preserve">for each topic.
</t>
    </r>
    <r>
      <rPr>
        <sz val="12"/>
        <rFont val="Tahoma"/>
        <family val="2"/>
      </rPr>
      <t>The</t>
    </r>
    <r>
      <rPr>
        <b/>
        <sz val="12"/>
        <rFont val="Tahoma"/>
        <family val="2"/>
      </rPr>
      <t xml:space="preserve"> higher the score</t>
    </r>
    <r>
      <rPr>
        <sz val="12"/>
        <rFont val="Tahoma"/>
        <family val="2"/>
      </rPr>
      <t xml:space="preserve">, </t>
    </r>
    <r>
      <rPr>
        <b/>
        <sz val="12"/>
        <rFont val="Tahoma"/>
        <family val="2"/>
      </rPr>
      <t>the more sustainable your practices are.</t>
    </r>
    <r>
      <rPr>
        <sz val="12"/>
        <rFont val="Tahoma"/>
        <family val="2"/>
      </rPr>
      <t xml:space="preserve"> </t>
    </r>
    <r>
      <rPr>
        <sz val="12"/>
        <color rgb="FFFF0000"/>
        <rFont val="Tahoma"/>
        <family val="2"/>
      </rPr>
      <t xml:space="preserve">
</t>
    </r>
    <r>
      <rPr>
        <sz val="12"/>
        <color theme="1"/>
        <rFont val="Tahoma"/>
        <family val="2"/>
      </rPr>
      <t xml:space="preserve">
Along with the ratings, depending on your score, the survey also </t>
    </r>
    <r>
      <rPr>
        <b/>
        <sz val="12"/>
        <color theme="1"/>
        <rFont val="Tahoma"/>
        <family val="2"/>
      </rPr>
      <t xml:space="preserve">outputs a list of recommendations </t>
    </r>
    <r>
      <rPr>
        <sz val="12"/>
        <color theme="1"/>
        <rFont val="Tahoma"/>
        <family val="2"/>
      </rPr>
      <t xml:space="preserve">on how to </t>
    </r>
    <r>
      <rPr>
        <b/>
        <sz val="12"/>
        <color theme="1"/>
        <rFont val="Tahoma"/>
        <family val="2"/>
      </rPr>
      <t>reduce emissions</t>
    </r>
    <r>
      <rPr>
        <sz val="12"/>
        <color theme="1"/>
        <rFont val="Tahoma"/>
        <family val="2"/>
      </rPr>
      <t xml:space="preserve"> for a each category, and addittional steps you can take to further reduce your carbon footprint. Actions to reduce emissions should be </t>
    </r>
    <r>
      <rPr>
        <b/>
        <sz val="12"/>
        <color theme="1"/>
        <rFont val="Tahoma"/>
        <family val="2"/>
      </rPr>
      <t>adapted to the context and risk level of the organization.</t>
    </r>
    <r>
      <rPr>
        <sz val="12"/>
        <color theme="1"/>
        <rFont val="Tahoma"/>
        <family val="2"/>
      </rPr>
      <t xml:space="preserve">
</t>
    </r>
    <r>
      <rPr>
        <b/>
        <sz val="12"/>
        <color theme="1"/>
        <rFont val="Tahoma"/>
        <family val="2"/>
      </rPr>
      <t xml:space="preserve"> Please note</t>
    </r>
    <r>
      <rPr>
        <sz val="12"/>
        <color theme="1"/>
        <rFont val="Tahoma"/>
        <family val="2"/>
      </rPr>
      <t xml:space="preserve"> that </t>
    </r>
    <r>
      <rPr>
        <b/>
        <sz val="12"/>
        <color theme="1"/>
        <rFont val="Tahoma"/>
        <family val="2"/>
      </rPr>
      <t>due to the flexible nature of questions</t>
    </r>
    <r>
      <rPr>
        <sz val="12"/>
        <color theme="1"/>
        <rFont val="Tahoma"/>
        <family val="2"/>
      </rPr>
      <t xml:space="preserve">, scores produced are an </t>
    </r>
    <r>
      <rPr>
        <b/>
        <sz val="12"/>
        <color theme="1"/>
        <rFont val="Tahoma"/>
        <family val="2"/>
      </rPr>
      <t>estimation</t>
    </r>
    <r>
      <rPr>
        <sz val="12"/>
        <color theme="1"/>
        <rFont val="Tahoma"/>
        <family val="2"/>
      </rPr>
      <t xml:space="preserve"> 
and serve as a</t>
    </r>
    <r>
      <rPr>
        <b/>
        <sz val="12"/>
        <color theme="1"/>
        <rFont val="Tahoma"/>
        <family val="2"/>
      </rPr>
      <t xml:space="preserve"> starting point for your organisation</t>
    </r>
    <r>
      <rPr>
        <sz val="12"/>
        <color theme="1"/>
        <rFont val="Tahoma"/>
        <family val="2"/>
      </rPr>
      <t xml:space="preserve">, allowing you to </t>
    </r>
    <r>
      <rPr>
        <b/>
        <sz val="12"/>
        <color theme="1"/>
        <rFont val="Tahoma"/>
        <family val="2"/>
      </rPr>
      <t xml:space="preserve">identify the areas where you can take
 concrete steps to be more sustainable. </t>
    </r>
    <r>
      <rPr>
        <sz val="12"/>
        <color theme="1"/>
        <rFont val="Tahoma"/>
        <family val="2"/>
      </rPr>
      <t xml:space="preserve">An </t>
    </r>
    <r>
      <rPr>
        <b/>
        <sz val="12"/>
        <color theme="1"/>
        <rFont val="Tahoma"/>
        <family val="2"/>
      </rPr>
      <t>in-depth study</t>
    </r>
    <r>
      <rPr>
        <sz val="12"/>
        <color theme="1"/>
        <rFont val="Tahoma"/>
        <family val="2"/>
      </rPr>
      <t xml:space="preserve"> is necessary to calculate precise emissions and create a bespoke action plan.</t>
    </r>
  </si>
  <si>
    <t>These additional recommendations are based on your answers for questions 1-4</t>
  </si>
  <si>
    <r>
      <rPr>
        <b/>
        <sz val="12"/>
        <color rgb="FF000000"/>
        <rFont val="Tahoma"/>
        <family val="2"/>
      </rPr>
      <t>Objective</t>
    </r>
    <r>
      <rPr>
        <sz val="12"/>
        <color rgb="FF000000"/>
        <rFont val="Tahoma"/>
        <family val="2"/>
      </rPr>
      <t>:
The questions in this category aim to identify the maturity of approach and generic practices adopted by your organisation regarding sustainability.
The answers to these questions contribute to your overall maturity score and help us to provide additional best practices to further reduce the cybersecurity carbon footprint for your organisation, no matter where you are in your sustainability journey. 
These can be applied regardless of the organisation type and organisation size.</t>
    </r>
  </si>
  <si>
    <r>
      <rPr>
        <b/>
        <sz val="12"/>
        <color rgb="FF000000"/>
        <rFont val="Tahoma"/>
        <family val="2"/>
      </rPr>
      <t xml:space="preserve">Objective:
</t>
    </r>
    <r>
      <rPr>
        <sz val="12"/>
        <color rgb="FF000000"/>
        <rFont val="Tahoma"/>
        <family val="2"/>
      </rPr>
      <t>this category is for us to lay the foundation of your sustainability analysis. 
The scores given in the end will depend on both your cybersecurity activities and your generic organisational informations. This gives you a score relative to your operations' size.</t>
    </r>
  </si>
  <si>
    <r>
      <rPr>
        <b/>
        <sz val="12"/>
        <color rgb="FF000000"/>
        <rFont val="Tahoma"/>
        <family val="2"/>
      </rPr>
      <t xml:space="preserve">How to answer:
</t>
    </r>
    <r>
      <rPr>
        <sz val="12"/>
        <color rgb="FF000000"/>
        <rFont val="Tahoma"/>
        <family val="2"/>
      </rPr>
      <t xml:space="preserve">
Please note that your score will be dependent on this information, so please be as accurate as possible.
To answer the first question, please type a whole number in the answer box. For the rest of the questions, please pick and option from the drop-down list and do not type the answer.</t>
    </r>
  </si>
  <si>
    <r>
      <rPr>
        <b/>
        <sz val="12"/>
        <color rgb="FF000000"/>
        <rFont val="Tahoma"/>
        <family val="2"/>
      </rPr>
      <t>Objective</t>
    </r>
    <r>
      <rPr>
        <sz val="12"/>
        <color rgb="FF000000"/>
        <rFont val="Tahoma"/>
        <family val="2"/>
      </rPr>
      <t>: 
The questions in this category aims to identify how uniform your IAM solutions are across your organisation: Group and all entities.</t>
    </r>
  </si>
  <si>
    <r>
      <rPr>
        <b/>
        <sz val="12"/>
        <color rgb="FF000000"/>
        <rFont val="Tahoma"/>
        <family val="2"/>
      </rPr>
      <t xml:space="preserve">How to answer:
</t>
    </r>
    <r>
      <rPr>
        <sz val="12"/>
        <color rgb="FF000000"/>
        <rFont val="Tahoma"/>
        <family val="2"/>
      </rPr>
      <t xml:space="preserve">
This category has 1 question.
To answer, type a number in the answer box.</t>
    </r>
  </si>
  <si>
    <r>
      <rPr>
        <b/>
        <sz val="12"/>
        <color rgb="FF000000"/>
        <rFont val="Tahoma"/>
        <family val="2"/>
      </rPr>
      <t xml:space="preserve">How to answer:
</t>
    </r>
    <r>
      <rPr>
        <sz val="12"/>
        <color rgb="FF000000"/>
        <rFont val="Tahoma"/>
        <family val="2"/>
      </rPr>
      <t xml:space="preserve">
This category has 2 questions.
For the two questions, please type a number in the answer box.</t>
    </r>
  </si>
  <si>
    <r>
      <rPr>
        <sz val="11"/>
        <rFont val="Calibri"/>
        <family val="2"/>
      </rPr>
      <t>•</t>
    </r>
    <r>
      <rPr>
        <sz val="11"/>
        <rFont val="Calibri"/>
        <family val="2"/>
        <scheme val="minor"/>
      </rPr>
      <t xml:space="preserve"> Steer and monitor greenhouse gases emissions to continuously reduce the environmental impact, either by doing: 
</t>
    </r>
    <r>
      <rPr>
        <sz val="11"/>
        <rFont val="Calibri"/>
        <family val="2"/>
      </rPr>
      <t xml:space="preserve">   •</t>
    </r>
    <r>
      <rPr>
        <sz val="11"/>
        <rFont val="Calibri"/>
        <family val="2"/>
        <scheme val="minor"/>
      </rPr>
      <t xml:space="preserve"> Continuous assessment with Green IT support, setting up indicators on greenhouse gases emissions on the cybersecurity dashboard 
   • Spot assessment every 2 years</t>
    </r>
  </si>
  <si>
    <t>Cyber Sustainability Self-Assessment Survey © 2024 by Wavestone is licensed under CC BY-NC-ND 4.0. To view a copy of this license, visit http://creativecommons.org/licenses/by-nc-nd/4.0/</t>
  </si>
  <si>
    <r>
      <t xml:space="preserve">Cyber Sustainability Survey
</t>
    </r>
    <r>
      <rPr>
        <b/>
        <sz val="20"/>
        <color theme="2" tint="-0.749992370372631"/>
        <rFont val="Tahoma"/>
        <family val="2"/>
      </rPr>
      <t>License</t>
    </r>
  </si>
  <si>
    <t>Do all entities (or equivalent) in your organisation use the same tool for Access Control for staff?</t>
  </si>
  <si>
    <t>Do all entities (or equivalent) in your organisation use the same tool for Access Control for customers and partner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</si>
</sst>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8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Tahoma"/>
      <family val="2"/>
    </font>
    <font>
      <i/>
      <sz val="8"/>
      <color theme="1"/>
      <name val="Tahoma"/>
      <family val="2"/>
    </font>
    <font>
      <sz val="10"/>
      <color theme="0"/>
      <name val="Tahoma"/>
      <family val="2"/>
    </font>
    <font>
      <b/>
      <sz val="12"/>
      <color theme="1"/>
      <name val="Tahoma"/>
      <family val="2"/>
    </font>
    <font>
      <b/>
      <sz val="18"/>
      <color rgb="FF481F67"/>
      <name val="Tahoma"/>
      <family val="2"/>
    </font>
    <font>
      <b/>
      <sz val="11"/>
      <color theme="0"/>
      <name val="Calibri"/>
      <family val="2"/>
      <scheme val="minor"/>
    </font>
    <font>
      <i/>
      <sz val="9"/>
      <color theme="0"/>
      <name val="Calibri"/>
      <family val="2"/>
      <scheme val="minor"/>
    </font>
    <font>
      <sz val="11"/>
      <color theme="1"/>
      <name val="Tahoma"/>
      <family val="2"/>
    </font>
    <font>
      <sz val="11"/>
      <name val="Calibri"/>
      <family val="2"/>
      <scheme val="minor"/>
    </font>
    <font>
      <i/>
      <sz val="11"/>
      <name val="Calibri"/>
      <family val="2"/>
      <scheme val="minor"/>
    </font>
    <font>
      <sz val="12"/>
      <color theme="1"/>
      <name val="Tahoma"/>
      <family val="2"/>
    </font>
    <font>
      <b/>
      <sz val="12"/>
      <color rgb="FF481F67"/>
      <name val="Tahoma"/>
      <family val="2"/>
    </font>
    <font>
      <sz val="12"/>
      <name val="Tahoma"/>
      <family val="2"/>
    </font>
    <font>
      <sz val="12"/>
      <color rgb="FFFF0000"/>
      <name val="Tahoma"/>
      <family val="2"/>
    </font>
    <font>
      <b/>
      <sz val="12"/>
      <color theme="0"/>
      <name val="Tahoma"/>
      <family val="2"/>
    </font>
    <font>
      <b/>
      <sz val="11"/>
      <color theme="2" tint="-0.749992370372631"/>
      <name val="Tahoma"/>
      <family val="2"/>
    </font>
    <font>
      <b/>
      <sz val="16"/>
      <color theme="1"/>
      <name val="Tahoma"/>
      <family val="2"/>
    </font>
    <font>
      <b/>
      <sz val="12"/>
      <name val="Tahoma"/>
      <family val="2"/>
    </font>
    <font>
      <sz val="10"/>
      <color theme="1"/>
      <name val="Tahoma"/>
      <family val="2"/>
    </font>
    <font>
      <sz val="12"/>
      <color rgb="FFFF0000"/>
      <name val="Tahoma"/>
      <family val="2"/>
    </font>
    <font>
      <sz val="8"/>
      <name val="Calibri"/>
      <family val="2"/>
      <scheme val="minor"/>
    </font>
    <font>
      <sz val="11"/>
      <color theme="1"/>
      <name val="Calibri"/>
      <family val="2"/>
      <scheme val="minor"/>
    </font>
    <font>
      <b/>
      <sz val="14"/>
      <color theme="1"/>
      <name val="Tahoma"/>
      <family val="2"/>
    </font>
    <font>
      <b/>
      <sz val="11"/>
      <color rgb="FF7030A0"/>
      <name val="Calibri"/>
      <family val="2"/>
      <scheme val="minor"/>
    </font>
    <font>
      <b/>
      <sz val="14"/>
      <color rgb="FF481F67"/>
      <name val="Tahoma"/>
      <family val="2"/>
    </font>
    <font>
      <b/>
      <sz val="14"/>
      <color theme="2" tint="-0.749992370372631"/>
      <name val="Tahoma"/>
      <family val="2"/>
    </font>
    <font>
      <b/>
      <sz val="14"/>
      <color theme="2" tint="-0.749992370372631"/>
      <name val="Tahoma"/>
      <family val="2"/>
    </font>
    <font>
      <b/>
      <sz val="20"/>
      <color theme="2" tint="-0.749992370372631"/>
      <name val="Tahoma"/>
      <family val="2"/>
    </font>
    <font>
      <b/>
      <sz val="16"/>
      <color theme="2" tint="-0.749992370372631"/>
      <name val="Tahoma"/>
      <family val="2"/>
    </font>
    <font>
      <sz val="11"/>
      <color theme="2" tint="-0.749992370372631"/>
      <name val="Calibri"/>
      <family val="2"/>
      <scheme val="minor"/>
    </font>
    <font>
      <b/>
      <sz val="26"/>
      <color rgb="FF481F67"/>
      <name val="Tahoma"/>
      <family val="2"/>
    </font>
    <font>
      <b/>
      <sz val="16"/>
      <color rgb="FF481F67"/>
      <name val="Tahoma"/>
      <family val="2"/>
    </font>
    <font>
      <b/>
      <sz val="20"/>
      <color rgb="FF481F67"/>
      <name val="Tahoma"/>
      <family val="2"/>
    </font>
    <font>
      <sz val="9"/>
      <color theme="1"/>
      <name val="Tahoma"/>
      <family val="2"/>
    </font>
    <font>
      <u/>
      <sz val="11"/>
      <color theme="10"/>
      <name val="Calibri"/>
      <family val="2"/>
      <scheme val="minor"/>
    </font>
    <font>
      <sz val="11"/>
      <color theme="0"/>
      <name val="Tahoma"/>
      <family val="2"/>
    </font>
    <font>
      <sz val="9"/>
      <color theme="1"/>
      <name val="Tahoma"/>
      <family val="2"/>
    </font>
    <font>
      <sz val="11"/>
      <color theme="2" tint="-0.749992370372631"/>
      <name val="Calibri"/>
      <family val="2"/>
    </font>
    <font>
      <sz val="11"/>
      <name val="Calibri"/>
      <family val="2"/>
    </font>
    <font>
      <sz val="11"/>
      <color theme="0"/>
      <name val="Tahoma"/>
      <family val="2"/>
    </font>
    <font>
      <sz val="14"/>
      <color theme="0"/>
      <name val="Calibri"/>
      <family val="2"/>
      <scheme val="minor"/>
    </font>
    <font>
      <b/>
      <sz val="11"/>
      <color theme="1"/>
      <name val="Tahoma"/>
      <family val="2"/>
    </font>
    <font>
      <b/>
      <sz val="11"/>
      <color theme="1"/>
      <name val="Tahoma"/>
      <family val="2"/>
    </font>
    <font>
      <b/>
      <sz val="11"/>
      <color theme="0"/>
      <name val="Tahoma"/>
      <family val="2"/>
    </font>
    <font>
      <b/>
      <sz val="11"/>
      <color theme="0"/>
      <name val="Tahoma"/>
      <family val="2"/>
    </font>
    <font>
      <b/>
      <sz val="18"/>
      <color rgb="FF481F67"/>
      <name val="Tahoma"/>
      <family val="2"/>
    </font>
    <font>
      <sz val="11"/>
      <color rgb="FFFF0000"/>
      <name val="Calibri"/>
      <family val="2"/>
      <scheme val="minor"/>
    </font>
    <font>
      <b/>
      <sz val="16"/>
      <color rgb="FF481F67"/>
      <name val="Tahoma"/>
      <family val="2"/>
    </font>
    <font>
      <b/>
      <sz val="14"/>
      <color theme="2" tint="-0.749992370372631"/>
      <name val="Tahoma"/>
      <family val="2"/>
    </font>
    <font>
      <b/>
      <sz val="11"/>
      <name val="Calibri"/>
      <family val="2"/>
      <scheme val="minor"/>
    </font>
    <font>
      <sz val="14"/>
      <color rgb="FF481F67"/>
      <name val="Tahoma"/>
      <family val="2"/>
    </font>
    <font>
      <b/>
      <sz val="22"/>
      <color rgb="FF481F67"/>
      <name val="Tahoma"/>
      <family val="2"/>
    </font>
    <font>
      <b/>
      <sz val="22"/>
      <color theme="2" tint="-0.749992370372631"/>
      <name val="Tahoma"/>
      <family val="2"/>
    </font>
    <font>
      <b/>
      <sz val="22"/>
      <color theme="1" tint="0.249977111117893"/>
      <name val="Tahoma"/>
      <family val="2"/>
    </font>
    <font>
      <sz val="14"/>
      <name val="Tahoma"/>
      <family val="2"/>
    </font>
    <font>
      <b/>
      <sz val="24"/>
      <color rgb="FF481F67"/>
      <name val="Tahoma"/>
      <family val="2"/>
    </font>
    <font>
      <b/>
      <sz val="14"/>
      <color theme="1"/>
      <name val="Tahoma"/>
      <family val="2"/>
    </font>
    <font>
      <i/>
      <sz val="8"/>
      <color theme="1"/>
      <name val="Tahoma"/>
      <family val="2"/>
    </font>
    <font>
      <b/>
      <sz val="11"/>
      <color theme="0"/>
      <name val="Tahoma"/>
      <family val="2"/>
    </font>
    <font>
      <sz val="11"/>
      <color theme="0"/>
      <name val="Tahoma"/>
      <family val="2"/>
    </font>
    <font>
      <sz val="9"/>
      <color theme="1"/>
      <name val="Tahoma"/>
      <family val="2"/>
    </font>
    <font>
      <sz val="10"/>
      <color theme="1"/>
      <name val="Tahoma"/>
      <family val="2"/>
    </font>
    <font>
      <b/>
      <i/>
      <sz val="14"/>
      <color theme="1"/>
      <name val="Tahoma"/>
      <family val="2"/>
    </font>
    <font>
      <sz val="14"/>
      <color theme="1" tint="4.9989318521683403E-2"/>
      <name val="Tahoma"/>
      <family val="2"/>
    </font>
    <font>
      <b/>
      <sz val="28"/>
      <color rgb="FF481F67"/>
      <name val="Tahoma"/>
      <family val="2"/>
    </font>
    <font>
      <b/>
      <sz val="22"/>
      <color rgb="FF481F67"/>
      <name val="Tahoma"/>
      <family val="2"/>
    </font>
    <font>
      <sz val="12"/>
      <color theme="1"/>
      <name val="Tahoma"/>
      <family val="2"/>
    </font>
    <font>
      <sz val="12"/>
      <name val="Tahoma"/>
      <family val="2"/>
    </font>
    <font>
      <b/>
      <sz val="12"/>
      <color theme="0"/>
      <name val="Tahoma"/>
      <family val="2"/>
    </font>
    <font>
      <b/>
      <sz val="11"/>
      <color theme="2" tint="-0.749992370372631"/>
      <name val="Tahoma"/>
      <family val="2"/>
    </font>
    <font>
      <b/>
      <sz val="12"/>
      <color rgb="FF481F67"/>
      <name val="Tahoma"/>
      <family val="2"/>
    </font>
    <font>
      <b/>
      <sz val="18"/>
      <color rgb="FF481F67"/>
      <name val="Tahoma"/>
      <family val="2"/>
    </font>
    <font>
      <b/>
      <sz val="20"/>
      <color rgb="FF481F67"/>
      <name val="Tahoma"/>
      <family val="2"/>
    </font>
    <font>
      <b/>
      <sz val="12"/>
      <color rgb="FF000000"/>
      <name val="Tahoma"/>
      <family val="2"/>
    </font>
    <font>
      <sz val="12"/>
      <color rgb="FF000000"/>
      <name val="Tahoma"/>
      <family val="2"/>
    </font>
    <font>
      <b/>
      <i/>
      <sz val="14"/>
      <color rgb="FF481F67"/>
      <name val="Tahoma"/>
      <family val="2"/>
    </font>
    <font>
      <b/>
      <sz val="48"/>
      <color rgb="FF481F67"/>
      <name val="Calibri"/>
      <family val="2"/>
      <scheme val="minor"/>
    </font>
    <font>
      <b/>
      <sz val="16"/>
      <color theme="1" tint="0.249977111117893"/>
      <name val="Tahoma"/>
      <family val="2"/>
    </font>
  </fonts>
  <fills count="9">
    <fill>
      <patternFill patternType="none"/>
    </fill>
    <fill>
      <patternFill patternType="gray125"/>
    </fill>
    <fill>
      <patternFill patternType="solid">
        <fgColor theme="6" tint="0.79998168889431442"/>
        <bgColor indexed="64"/>
      </patternFill>
    </fill>
    <fill>
      <patternFill patternType="solid">
        <fgColor rgb="FF481F6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s>
  <borders count="4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2" tint="-0.749992370372631"/>
      </right>
      <top/>
      <bottom/>
      <diagonal/>
    </border>
    <border>
      <left style="thin">
        <color theme="2" tint="-0.249977111117893"/>
      </left>
      <right/>
      <top/>
      <bottom/>
      <diagonal/>
    </border>
    <border>
      <left style="thin">
        <color theme="2" tint="-0.749992370372631"/>
      </left>
      <right/>
      <top/>
      <bottom/>
      <diagonal/>
    </border>
    <border>
      <left style="thin">
        <color indexed="64"/>
      </left>
      <right/>
      <top/>
      <bottom style="thin">
        <color theme="2" tint="-0.749992370372631"/>
      </bottom>
      <diagonal/>
    </border>
    <border>
      <left/>
      <right/>
      <top/>
      <bottom style="thin">
        <color theme="2" tint="-0.749992370372631"/>
      </bottom>
      <diagonal/>
    </border>
    <border>
      <left/>
      <right style="thin">
        <color theme="2" tint="-0.749992370372631"/>
      </right>
      <top/>
      <bottom style="thin">
        <color theme="2" tint="-0.749992370372631"/>
      </bottom>
      <diagonal/>
    </border>
    <border>
      <left/>
      <right style="thin">
        <color theme="2" tint="-0.749992370372631"/>
      </right>
      <top style="thin">
        <color indexed="64"/>
      </top>
      <bottom/>
      <diagonal/>
    </border>
    <border>
      <left style="thin">
        <color theme="2" tint="-0.749992370372631"/>
      </left>
      <right/>
      <top style="thin">
        <color theme="2" tint="-0.749992370372631"/>
      </top>
      <bottom/>
      <diagonal/>
    </border>
    <border>
      <left/>
      <right/>
      <top style="thin">
        <color theme="2" tint="-0.749992370372631"/>
      </top>
      <bottom/>
      <diagonal/>
    </border>
    <border>
      <left style="thin">
        <color theme="2" tint="-0.749992370372631"/>
      </left>
      <right/>
      <top/>
      <bottom style="thin">
        <color theme="2" tint="-0.749992370372631"/>
      </bottom>
      <diagonal/>
    </border>
    <border>
      <left/>
      <right style="thin">
        <color theme="2" tint="-0.749992370372631"/>
      </right>
      <top style="thin">
        <color theme="2" tint="-0.749992370372631"/>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right style="thin">
        <color rgb="FF481F67"/>
      </right>
      <top style="thin">
        <color rgb="FF481F67"/>
      </top>
      <bottom style="thin">
        <color rgb="FF481F67"/>
      </bottom>
      <diagonal/>
    </border>
    <border>
      <left/>
      <right style="thin">
        <color rgb="FF481F67"/>
      </right>
      <top style="thin">
        <color rgb="FF481F67"/>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rgb="FF481F67"/>
      </top>
      <bottom/>
      <diagonal/>
    </border>
    <border>
      <left/>
      <right/>
      <top style="thin">
        <color rgb="FF481F67"/>
      </top>
      <bottom style="thin">
        <color rgb="FF481F67"/>
      </bottom>
      <diagonal/>
    </border>
    <border>
      <left style="thin">
        <color rgb="FF481F67"/>
      </left>
      <right/>
      <top style="thin">
        <color rgb="FF481F67"/>
      </top>
      <bottom style="thin">
        <color rgb="FF481F67"/>
      </bottom>
      <diagonal/>
    </border>
    <border>
      <left style="thin">
        <color rgb="FF481F67"/>
      </left>
      <right style="thin">
        <color rgb="FF481F67"/>
      </right>
      <top/>
      <bottom/>
      <diagonal/>
    </border>
    <border>
      <left/>
      <right/>
      <top/>
      <bottom style="thin">
        <color rgb="FF481F67"/>
      </bottom>
      <diagonal/>
    </border>
    <border>
      <left style="thin">
        <color rgb="FF481F67"/>
      </left>
      <right style="thin">
        <color rgb="FF481F67"/>
      </right>
      <top/>
      <bottom style="thin">
        <color rgb="FF481F67"/>
      </bottom>
      <diagonal/>
    </border>
    <border>
      <left style="thin">
        <color rgb="FF481F67"/>
      </left>
      <right style="thin">
        <color rgb="FF481F67"/>
      </right>
      <top style="thin">
        <color rgb="FF481F67"/>
      </top>
      <bottom style="thin">
        <color rgb="FF481F67"/>
      </bottom>
      <diagonal/>
    </border>
    <border>
      <left style="thin">
        <color rgb="FF481F67"/>
      </left>
      <right style="thin">
        <color rgb="FF481F67"/>
      </right>
      <top style="thin">
        <color rgb="FF481F67"/>
      </top>
      <bottom/>
      <diagonal/>
    </border>
    <border>
      <left/>
      <right style="thin">
        <color rgb="FF481F67"/>
      </right>
      <top/>
      <bottom style="thin">
        <color rgb="FF481F67"/>
      </bottom>
      <diagonal/>
    </border>
    <border>
      <left style="double">
        <color rgb="FF481F67"/>
      </left>
      <right style="double">
        <color rgb="FF481F67"/>
      </right>
      <top style="double">
        <color rgb="FF481F67"/>
      </top>
      <bottom style="double">
        <color rgb="FF481F67"/>
      </bottom>
      <diagonal/>
    </border>
    <border>
      <left style="thin">
        <color indexed="64"/>
      </left>
      <right style="thin">
        <color indexed="64"/>
      </right>
      <top/>
      <bottom/>
      <diagonal/>
    </border>
    <border>
      <left style="thin">
        <color rgb="FF481F67"/>
      </left>
      <right/>
      <top/>
      <bottom style="thin">
        <color indexed="64"/>
      </bottom>
      <diagonal/>
    </border>
    <border>
      <left style="thin">
        <color rgb="FF481F67"/>
      </left>
      <right/>
      <top/>
      <bottom/>
      <diagonal/>
    </border>
    <border>
      <left style="thin">
        <color rgb="FF481F67"/>
      </left>
      <right style="thin">
        <color rgb="FF481F67"/>
      </right>
      <top style="thin">
        <color indexed="64"/>
      </top>
      <bottom/>
      <diagonal/>
    </border>
    <border>
      <left style="thin">
        <color rgb="FF481F67"/>
      </left>
      <right/>
      <top style="thin">
        <color rgb="FF481F67"/>
      </top>
      <bottom/>
      <diagonal/>
    </border>
    <border>
      <left style="thin">
        <color rgb="FF481F67"/>
      </left>
      <right/>
      <top/>
      <bottom style="thin">
        <color rgb="FF481F67"/>
      </bottom>
      <diagonal/>
    </border>
    <border>
      <left style="thin">
        <color theme="2" tint="-0.749992370372631"/>
      </left>
      <right style="thin">
        <color theme="2" tint="-0.749992370372631"/>
      </right>
      <top style="thin">
        <color theme="2" tint="-0.749992370372631"/>
      </top>
      <bottom/>
      <diagonal/>
    </border>
    <border>
      <left style="thin">
        <color theme="2" tint="-0.749992370372631"/>
      </left>
      <right style="thin">
        <color theme="2" tint="-0.749992370372631"/>
      </right>
      <top/>
      <bottom style="thin">
        <color theme="2" tint="-0.749992370372631"/>
      </bottom>
      <diagonal/>
    </border>
    <border>
      <left style="thin">
        <color theme="2" tint="-0.749992370372631"/>
      </left>
      <right style="thin">
        <color theme="2" tint="-0.749992370372631"/>
      </right>
      <top style="thin">
        <color theme="2" tint="-0.749992370372631"/>
      </top>
      <bottom style="thin">
        <color indexed="64"/>
      </bottom>
      <diagonal/>
    </border>
  </borders>
  <cellStyleXfs count="3">
    <xf numFmtId="0" fontId="0" fillId="0" borderId="0"/>
    <xf numFmtId="9" fontId="24" fillId="0" borderId="0" applyFont="0" applyFill="0" applyBorder="0" applyAlignment="0" applyProtection="0"/>
    <xf numFmtId="0" fontId="37" fillId="0" borderId="0" applyNumberFormat="0" applyFill="0" applyBorder="0" applyAlignment="0" applyProtection="0"/>
  </cellStyleXfs>
  <cellXfs count="25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1" fillId="0" borderId="0" xfId="0" applyFont="1" applyAlignment="1">
      <alignment wrapText="1"/>
    </xf>
    <xf numFmtId="0" fontId="11" fillId="0" borderId="0" xfId="0" applyFont="1" applyAlignment="1">
      <alignment vertical="center" wrapText="1"/>
    </xf>
    <xf numFmtId="0" fontId="7" fillId="2" borderId="14"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0" fillId="2" borderId="12" xfId="0" applyFill="1" applyBorder="1"/>
    <xf numFmtId="0" fontId="0" fillId="2" borderId="13" xfId="0" applyFill="1" applyBorder="1"/>
    <xf numFmtId="0" fontId="0" fillId="2" borderId="15" xfId="0" applyFill="1" applyBorder="1"/>
    <xf numFmtId="0" fontId="0" fillId="2" borderId="7" xfId="0" applyFill="1" applyBorder="1"/>
    <xf numFmtId="0" fontId="0" fillId="2" borderId="5" xfId="0" applyFill="1" applyBorder="1"/>
    <xf numFmtId="0" fontId="10" fillId="2" borderId="0" xfId="0" applyFont="1" applyFill="1"/>
    <xf numFmtId="0" fontId="0" fillId="2" borderId="0" xfId="0" applyFill="1"/>
    <xf numFmtId="0" fontId="0" fillId="2" borderId="14" xfId="0" applyFill="1" applyBorder="1"/>
    <xf numFmtId="0" fontId="0" fillId="2" borderId="9" xfId="0" applyFill="1" applyBorder="1"/>
    <xf numFmtId="0" fontId="0" fillId="2" borderId="10" xfId="0" applyFill="1" applyBorder="1"/>
    <xf numFmtId="0" fontId="5" fillId="2" borderId="0" xfId="0" applyFont="1" applyFill="1"/>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0" borderId="3" xfId="0" applyBorder="1"/>
    <xf numFmtId="0" fontId="3" fillId="2" borderId="2" xfId="0" applyFont="1" applyFill="1" applyBorder="1"/>
    <xf numFmtId="0" fontId="3" fillId="2" borderId="11" xfId="0" applyFont="1" applyFill="1" applyBorder="1"/>
    <xf numFmtId="0" fontId="3" fillId="2" borderId="1" xfId="0" applyFont="1" applyFill="1" applyBorder="1"/>
    <xf numFmtId="0" fontId="3" fillId="2" borderId="5" xfId="0" applyFont="1" applyFill="1" applyBorder="1"/>
    <xf numFmtId="0" fontId="5" fillId="2" borderId="5" xfId="0" applyFont="1" applyFill="1" applyBorder="1" applyAlignment="1">
      <alignment vertical="center" wrapText="1"/>
    </xf>
    <xf numFmtId="0" fontId="4" fillId="2" borderId="5" xfId="0" applyFont="1" applyFill="1" applyBorder="1" applyAlignment="1">
      <alignment wrapText="1"/>
    </xf>
    <xf numFmtId="0" fontId="3" fillId="2" borderId="10" xfId="0" applyFont="1" applyFill="1" applyBorder="1"/>
    <xf numFmtId="0" fontId="3" fillId="2" borderId="7" xfId="0" applyFont="1" applyFill="1" applyBorder="1"/>
    <xf numFmtId="0" fontId="3" fillId="2" borderId="8" xfId="0" applyFont="1" applyFill="1" applyBorder="1"/>
    <xf numFmtId="0" fontId="3" fillId="2" borderId="0" xfId="0" applyFont="1" applyFill="1" applyAlignment="1">
      <alignment horizontal="center" vertical="center"/>
    </xf>
    <xf numFmtId="0" fontId="8" fillId="0" borderId="0" xfId="0" applyFont="1"/>
    <xf numFmtId="16" fontId="11" fillId="0" borderId="0" xfId="0" applyNumberFormat="1" applyFont="1" applyAlignment="1">
      <alignment vertical="center" wrapText="1"/>
    </xf>
    <xf numFmtId="0" fontId="11" fillId="0" borderId="27" xfId="0" applyFont="1" applyBorder="1" applyAlignment="1">
      <alignment vertical="center" wrapText="1"/>
    </xf>
    <xf numFmtId="0" fontId="11" fillId="0" borderId="27" xfId="0" applyFont="1" applyBorder="1" applyAlignment="1">
      <alignment horizontal="center" vertical="center" wrapText="1"/>
    </xf>
    <xf numFmtId="0" fontId="8" fillId="3" borderId="27" xfId="0" applyFont="1" applyFill="1" applyBorder="1" applyAlignment="1">
      <alignment horizontal="center" vertical="center" wrapText="1"/>
    </xf>
    <xf numFmtId="0" fontId="8" fillId="0" borderId="0" xfId="0" applyFont="1" applyAlignment="1">
      <alignment vertical="center" wrapText="1"/>
    </xf>
    <xf numFmtId="0" fontId="0" fillId="0" borderId="4" xfId="0" applyBorder="1"/>
    <xf numFmtId="164" fontId="0" fillId="0" borderId="4" xfId="0" applyNumberFormat="1" applyBorder="1"/>
    <xf numFmtId="0" fontId="8"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25" fillId="2" borderId="0" xfId="0" applyFont="1" applyFill="1" applyAlignment="1">
      <alignment horizontal="center" vertical="center"/>
    </xf>
    <xf numFmtId="0" fontId="6" fillId="2" borderId="15" xfId="0" applyFont="1" applyFill="1" applyBorder="1" applyAlignment="1">
      <alignment horizontal="center" vertical="center"/>
    </xf>
    <xf numFmtId="0" fontId="26" fillId="0" borderId="0" xfId="0" applyFont="1"/>
    <xf numFmtId="0" fontId="1" fillId="0" borderId="27" xfId="0" applyFont="1" applyBorder="1"/>
    <xf numFmtId="0" fontId="0" fillId="0" borderId="27" xfId="0" applyBorder="1"/>
    <xf numFmtId="9" fontId="0" fillId="5" borderId="27" xfId="1" applyFont="1" applyFill="1" applyBorder="1"/>
    <xf numFmtId="9" fontId="0" fillId="0" borderId="27" xfId="0" applyNumberFormat="1" applyBorder="1"/>
    <xf numFmtId="164" fontId="0" fillId="0" borderId="27" xfId="0" applyNumberFormat="1" applyBorder="1"/>
    <xf numFmtId="2" fontId="0" fillId="0" borderId="27" xfId="0" applyNumberFormat="1" applyBorder="1"/>
    <xf numFmtId="9" fontId="0" fillId="7" borderId="27" xfId="1" applyFont="1" applyFill="1" applyBorder="1"/>
    <xf numFmtId="2" fontId="0" fillId="7" borderId="27" xfId="1" applyNumberFormat="1" applyFont="1" applyFill="1" applyBorder="1"/>
    <xf numFmtId="2" fontId="0" fillId="7" borderId="27" xfId="0" applyNumberFormat="1" applyFill="1" applyBorder="1"/>
    <xf numFmtId="9" fontId="0" fillId="0" borderId="4" xfId="0" applyNumberFormat="1" applyBorder="1"/>
    <xf numFmtId="9" fontId="0" fillId="0" borderId="4" xfId="1" applyFont="1" applyBorder="1"/>
    <xf numFmtId="9" fontId="0" fillId="5" borderId="28" xfId="1" applyFont="1" applyFill="1" applyBorder="1"/>
    <xf numFmtId="0" fontId="0" fillId="0" borderId="28" xfId="0" applyBorder="1"/>
    <xf numFmtId="0" fontId="0" fillId="5" borderId="28" xfId="1" applyNumberFormat="1" applyFont="1" applyFill="1" applyBorder="1"/>
    <xf numFmtId="9" fontId="0" fillId="0" borderId="28" xfId="1" applyFont="1" applyFill="1" applyBorder="1"/>
    <xf numFmtId="0" fontId="0" fillId="7" borderId="27" xfId="1" applyNumberFormat="1" applyFont="1" applyFill="1" applyBorder="1"/>
    <xf numFmtId="1" fontId="0" fillId="7" borderId="27" xfId="0" applyNumberFormat="1" applyFill="1" applyBorder="1"/>
    <xf numFmtId="164" fontId="0" fillId="4" borderId="27" xfId="0" applyNumberFormat="1" applyFill="1" applyBorder="1"/>
    <xf numFmtId="0" fontId="0" fillId="5" borderId="27" xfId="1" applyNumberFormat="1" applyFont="1" applyFill="1" applyBorder="1"/>
    <xf numFmtId="9" fontId="0" fillId="0" borderId="27" xfId="1" applyFont="1" applyFill="1" applyBorder="1"/>
    <xf numFmtId="165" fontId="0" fillId="5" borderId="27" xfId="0" applyNumberFormat="1" applyFill="1" applyBorder="1"/>
    <xf numFmtId="165" fontId="0" fillId="0" borderId="27" xfId="0" applyNumberFormat="1" applyBorder="1"/>
    <xf numFmtId="165" fontId="0" fillId="4" borderId="27" xfId="0" applyNumberFormat="1" applyFill="1" applyBorder="1"/>
    <xf numFmtId="0" fontId="0" fillId="4" borderId="27" xfId="0" applyFill="1" applyBorder="1"/>
    <xf numFmtId="2" fontId="0" fillId="5" borderId="27" xfId="0" applyNumberFormat="1" applyFill="1" applyBorder="1"/>
    <xf numFmtId="165" fontId="0" fillId="0" borderId="4" xfId="0" applyNumberFormat="1" applyBorder="1"/>
    <xf numFmtId="0" fontId="0" fillId="8" borderId="0" xfId="0" applyFill="1"/>
    <xf numFmtId="0" fontId="6" fillId="2" borderId="13" xfId="0" applyFont="1" applyFill="1" applyBorder="1" applyAlignment="1">
      <alignment horizontal="center" vertical="center"/>
    </xf>
    <xf numFmtId="0" fontId="16" fillId="2" borderId="0" xfId="0" applyFont="1" applyFill="1" applyAlignment="1">
      <alignment horizontal="center" vertical="center"/>
    </xf>
    <xf numFmtId="0" fontId="22" fillId="2" borderId="0" xfId="0" applyFont="1" applyFill="1" applyAlignment="1">
      <alignment horizontal="center" vertical="center"/>
    </xf>
    <xf numFmtId="0" fontId="0" fillId="2" borderId="25" xfId="0" applyFill="1" applyBorder="1"/>
    <xf numFmtId="0" fontId="0" fillId="2" borderId="25" xfId="0" applyFill="1" applyBorder="1" applyAlignment="1">
      <alignment horizontal="center" vertical="center"/>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33" fillId="2" borderId="0" xfId="0" applyFont="1" applyFill="1" applyAlignment="1">
      <alignment horizontal="center" vertical="center" wrapText="1"/>
    </xf>
    <xf numFmtId="0" fontId="36" fillId="2" borderId="0" xfId="0" applyFont="1" applyFill="1" applyAlignment="1">
      <alignment horizontal="center" vertical="center"/>
    </xf>
    <xf numFmtId="0" fontId="25" fillId="2" borderId="0" xfId="0" applyFont="1" applyFill="1" applyAlignment="1">
      <alignment horizontal="center"/>
    </xf>
    <xf numFmtId="0" fontId="38" fillId="3" borderId="6" xfId="0" applyFont="1" applyFill="1" applyBorder="1" applyAlignment="1">
      <alignment horizontal="center" vertical="center"/>
    </xf>
    <xf numFmtId="0" fontId="38" fillId="3" borderId="6" xfId="0" applyFont="1" applyFill="1" applyBorder="1" applyAlignment="1">
      <alignment horizontal="center" vertical="center" wrapText="1"/>
    </xf>
    <xf numFmtId="0" fontId="3" fillId="6" borderId="38" xfId="0" applyFont="1" applyFill="1" applyBorder="1" applyAlignment="1">
      <alignment horizontal="center" vertical="center"/>
    </xf>
    <xf numFmtId="0" fontId="0" fillId="6" borderId="38" xfId="0" applyFill="1" applyBorder="1" applyAlignment="1">
      <alignment horizontal="center" vertical="center"/>
    </xf>
    <xf numFmtId="0" fontId="21" fillId="6" borderId="38" xfId="0" applyFont="1" applyFill="1" applyBorder="1" applyAlignment="1">
      <alignment horizontal="center" vertical="center"/>
    </xf>
    <xf numFmtId="0" fontId="39" fillId="2" borderId="0" xfId="0" applyFont="1" applyFill="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29" fillId="2" borderId="3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3" fillId="2" borderId="0" xfId="0" applyFont="1" applyFill="1"/>
    <xf numFmtId="0" fontId="21" fillId="2" borderId="0" xfId="0" applyFont="1" applyFill="1" applyAlignment="1">
      <alignment horizontal="center" vertical="center"/>
    </xf>
    <xf numFmtId="0" fontId="44" fillId="2" borderId="1" xfId="0" applyFont="1" applyFill="1" applyBorder="1" applyAlignment="1">
      <alignment horizontal="center" vertical="center"/>
    </xf>
    <xf numFmtId="0" fontId="45" fillId="2" borderId="1" xfId="0" applyFont="1" applyFill="1" applyBorder="1" applyAlignment="1">
      <alignment horizontal="center" vertical="center"/>
    </xf>
    <xf numFmtId="0" fontId="3" fillId="2" borderId="3" xfId="0" applyFont="1" applyFill="1" applyBorder="1"/>
    <xf numFmtId="0" fontId="45" fillId="2" borderId="0" xfId="0" applyFont="1" applyFill="1" applyAlignment="1">
      <alignment horizontal="center" vertical="center"/>
    </xf>
    <xf numFmtId="0" fontId="3" fillId="2" borderId="9" xfId="0" applyFont="1" applyFill="1" applyBorder="1"/>
    <xf numFmtId="0" fontId="46" fillId="3" borderId="0" xfId="0" applyFont="1" applyFill="1" applyAlignment="1">
      <alignment horizontal="center" vertical="center"/>
    </xf>
    <xf numFmtId="0" fontId="18" fillId="2" borderId="0" xfId="0" applyFont="1" applyFill="1" applyAlignment="1">
      <alignment horizontal="center" vertical="center" wrapText="1"/>
    </xf>
    <xf numFmtId="0" fontId="34" fillId="2" borderId="32"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47" fillId="3" borderId="0" xfId="0" applyFont="1" applyFill="1" applyAlignment="1">
      <alignment horizontal="center" vertical="center"/>
    </xf>
    <xf numFmtId="0" fontId="42" fillId="3" borderId="6" xfId="0" applyFont="1" applyFill="1" applyBorder="1" applyAlignment="1">
      <alignment horizontal="center" vertical="center"/>
    </xf>
    <xf numFmtId="0" fontId="0" fillId="0" borderId="27" xfId="0" applyBorder="1" applyAlignment="1">
      <alignment horizontal="center" vertical="center" wrapText="1"/>
    </xf>
    <xf numFmtId="0" fontId="5" fillId="2" borderId="39" xfId="0" applyFont="1" applyFill="1" applyBorder="1" applyAlignment="1">
      <alignment horizontal="center" vertical="center"/>
    </xf>
    <xf numFmtId="0" fontId="34" fillId="2" borderId="0" xfId="0" applyFont="1" applyFill="1" applyAlignment="1">
      <alignment horizontal="center" vertical="center" wrapText="1"/>
    </xf>
    <xf numFmtId="0" fontId="0" fillId="0" borderId="0" xfId="0" applyAlignment="1">
      <alignment vertical="top"/>
    </xf>
    <xf numFmtId="0" fontId="49" fillId="0" borderId="0" xfId="0" applyFont="1"/>
    <xf numFmtId="0" fontId="51" fillId="2" borderId="0" xfId="0" applyFont="1" applyFill="1" applyAlignment="1">
      <alignment horizontal="center" vertical="center" wrapText="1"/>
    </xf>
    <xf numFmtId="0" fontId="50" fillId="2" borderId="42" xfId="0" applyFont="1" applyFill="1" applyBorder="1" applyAlignment="1">
      <alignment horizontal="center" vertical="center" wrapText="1"/>
    </xf>
    <xf numFmtId="0" fontId="50" fillId="2" borderId="43"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31" xfId="0" applyFont="1" applyFill="1" applyBorder="1" applyAlignment="1">
      <alignment horizontal="center" vertical="center" wrapText="1"/>
    </xf>
    <xf numFmtId="0" fontId="51" fillId="2" borderId="44" xfId="0" applyFont="1" applyFill="1" applyBorder="1" applyAlignment="1">
      <alignment horizontal="center" vertical="center" wrapText="1"/>
    </xf>
    <xf numFmtId="0" fontId="52" fillId="0" borderId="0" xfId="0" applyFont="1" applyAlignment="1">
      <alignment vertical="center" wrapText="1"/>
    </xf>
    <xf numFmtId="9" fontId="0" fillId="7" borderId="27" xfId="0" applyNumberFormat="1" applyFill="1" applyBorder="1"/>
    <xf numFmtId="9" fontId="0" fillId="0" borderId="28" xfId="0" applyNumberFormat="1" applyBorder="1"/>
    <xf numFmtId="0" fontId="50" fillId="2" borderId="30" xfId="0" applyFont="1" applyFill="1" applyBorder="1" applyAlignment="1">
      <alignment horizontal="center" vertical="center" wrapText="1"/>
    </xf>
    <xf numFmtId="0" fontId="50" fillId="2" borderId="0" xfId="0" applyFont="1" applyFill="1" applyAlignment="1">
      <alignment horizontal="center" vertical="center" wrapText="1"/>
    </xf>
    <xf numFmtId="0" fontId="7" fillId="2" borderId="40"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37"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5" fillId="2" borderId="0" xfId="0" applyFont="1" applyFill="1" applyAlignment="1">
      <alignment horizontal="center" vertical="center" wrapText="1"/>
    </xf>
    <xf numFmtId="0" fontId="43" fillId="0" borderId="0" xfId="0" applyFont="1" applyAlignment="1">
      <alignment horizontal="center" vertical="center"/>
    </xf>
    <xf numFmtId="0" fontId="2" fillId="0" borderId="0" xfId="0" applyFont="1" applyAlignment="1">
      <alignment horizontal="center" vertical="center"/>
    </xf>
    <xf numFmtId="0" fontId="58" fillId="2" borderId="0" xfId="0" applyFont="1" applyFill="1" applyAlignment="1">
      <alignment horizontal="center" vertical="center" wrapText="1"/>
    </xf>
    <xf numFmtId="0" fontId="58" fillId="2" borderId="29" xfId="0" applyFont="1" applyFill="1" applyBorder="1" applyAlignment="1">
      <alignment horizontal="center" vertical="center" wrapText="1"/>
    </xf>
    <xf numFmtId="0" fontId="58" fillId="2" borderId="30" xfId="0" applyFont="1" applyFill="1" applyBorder="1" applyAlignment="1">
      <alignment horizontal="center" vertical="center" wrapText="1"/>
    </xf>
    <xf numFmtId="0" fontId="59" fillId="2" borderId="0" xfId="0" applyFont="1" applyFill="1" applyAlignment="1">
      <alignment horizontal="center"/>
    </xf>
    <xf numFmtId="0" fontId="60" fillId="2" borderId="5" xfId="0" applyFont="1" applyFill="1" applyBorder="1" applyAlignment="1">
      <alignment wrapText="1"/>
    </xf>
    <xf numFmtId="0" fontId="61" fillId="3" borderId="0" xfId="0" applyFont="1" applyFill="1" applyAlignment="1">
      <alignment horizontal="center" vertical="center"/>
    </xf>
    <xf numFmtId="0" fontId="62" fillId="3" borderId="6" xfId="0" applyFont="1" applyFill="1" applyBorder="1" applyAlignment="1">
      <alignment horizontal="center" vertical="center" wrapText="1"/>
    </xf>
    <xf numFmtId="0" fontId="63" fillId="2" borderId="0" xfId="0" applyFont="1" applyFill="1" applyAlignment="1">
      <alignment horizontal="center" vertical="center"/>
    </xf>
    <xf numFmtId="0" fontId="64" fillId="6" borderId="38" xfId="0" applyFont="1" applyFill="1" applyBorder="1" applyAlignment="1">
      <alignment horizontal="center" vertical="center"/>
    </xf>
    <xf numFmtId="0" fontId="64" fillId="2" borderId="0" xfId="0" applyFont="1" applyFill="1" applyAlignment="1">
      <alignment horizontal="center" vertical="center"/>
    </xf>
    <xf numFmtId="0" fontId="61" fillId="2" borderId="0" xfId="0" applyFont="1" applyFill="1" applyAlignment="1">
      <alignment horizontal="center" vertical="center"/>
    </xf>
    <xf numFmtId="0" fontId="64" fillId="2" borderId="0" xfId="0" applyFont="1" applyFill="1"/>
    <xf numFmtId="0" fontId="64" fillId="2" borderId="5" xfId="0" applyFont="1" applyFill="1" applyBorder="1"/>
    <xf numFmtId="0" fontId="0" fillId="2" borderId="0" xfId="0" applyFill="1" applyBorder="1" applyAlignment="1">
      <alignment horizontal="center" vertical="center"/>
    </xf>
    <xf numFmtId="0" fontId="62" fillId="3" borderId="6" xfId="0" applyFont="1" applyFill="1" applyBorder="1" applyAlignment="1">
      <alignment horizontal="center" vertical="center"/>
    </xf>
    <xf numFmtId="9" fontId="0" fillId="2" borderId="0" xfId="0" applyNumberFormat="1" applyFill="1" applyBorder="1" applyAlignment="1">
      <alignment horizontal="center" vertical="center"/>
    </xf>
    <xf numFmtId="0" fontId="0" fillId="6" borderId="0" xfId="0" applyFill="1"/>
    <xf numFmtId="0" fontId="0" fillId="0" borderId="0" xfId="0" applyFill="1"/>
    <xf numFmtId="0" fontId="0" fillId="6" borderId="38" xfId="0" applyNumberFormat="1" applyFill="1" applyBorder="1" applyAlignment="1">
      <alignment horizontal="center" vertical="center"/>
    </xf>
    <xf numFmtId="9" fontId="21" fillId="6" borderId="38" xfId="0" applyNumberFormat="1" applyFont="1" applyFill="1" applyBorder="1" applyAlignment="1">
      <alignment horizontal="center" vertical="center"/>
    </xf>
    <xf numFmtId="9" fontId="0" fillId="2" borderId="0" xfId="0" applyNumberFormat="1" applyFill="1" applyAlignment="1">
      <alignment horizontal="center" vertical="center"/>
    </xf>
    <xf numFmtId="0" fontId="11" fillId="0" borderId="27" xfId="0" applyFont="1" applyFill="1" applyBorder="1" applyAlignment="1">
      <alignment horizontal="center" vertical="center" wrapText="1"/>
    </xf>
    <xf numFmtId="0" fontId="69" fillId="2" borderId="0" xfId="0" applyFont="1" applyFill="1" applyAlignment="1">
      <alignment horizontal="center" vertical="center" wrapText="1"/>
    </xf>
    <xf numFmtId="0" fontId="72" fillId="2" borderId="5" xfId="0" applyFont="1" applyFill="1" applyBorder="1" applyAlignment="1">
      <alignment horizontal="center" vertical="center" wrapText="1"/>
    </xf>
    <xf numFmtId="0" fontId="72" fillId="2" borderId="7" xfId="0" applyFont="1" applyFill="1" applyBorder="1" applyAlignment="1">
      <alignment horizontal="center" vertical="center" wrapText="1"/>
    </xf>
    <xf numFmtId="0" fontId="74" fillId="2" borderId="10" xfId="0" applyFont="1" applyFill="1" applyBorder="1" applyAlignment="1">
      <alignment horizontal="center"/>
    </xf>
    <xf numFmtId="0" fontId="74" fillId="2" borderId="9" xfId="0" applyFont="1" applyFill="1" applyBorder="1" applyAlignment="1">
      <alignment horizontal="center"/>
    </xf>
    <xf numFmtId="0" fontId="74" fillId="2" borderId="14" xfId="0" applyFont="1" applyFill="1" applyBorder="1" applyAlignment="1">
      <alignment horizontal="center"/>
    </xf>
    <xf numFmtId="0" fontId="72" fillId="6" borderId="0" xfId="0" applyFont="1" applyFill="1" applyAlignment="1">
      <alignment horizontal="center" vertical="center" wrapText="1"/>
    </xf>
    <xf numFmtId="0" fontId="0" fillId="0" borderId="0" xfId="0" applyFill="1" applyAlignment="1">
      <alignment wrapText="1"/>
    </xf>
    <xf numFmtId="0" fontId="0" fillId="0" borderId="27" xfId="0" applyFill="1" applyBorder="1" applyAlignment="1">
      <alignment vertical="center" wrapText="1"/>
    </xf>
    <xf numFmtId="0" fontId="11" fillId="0" borderId="27" xfId="0" applyFont="1" applyFill="1" applyBorder="1" applyAlignment="1">
      <alignment horizontal="left" vertical="center" wrapText="1"/>
    </xf>
    <xf numFmtId="0" fontId="12" fillId="0" borderId="27" xfId="0" applyFont="1" applyFill="1" applyBorder="1" applyAlignment="1">
      <alignment horizontal="center" vertical="center" wrapText="1"/>
    </xf>
    <xf numFmtId="9" fontId="11" fillId="0" borderId="27" xfId="1" applyFont="1" applyFill="1" applyBorder="1" applyAlignment="1">
      <alignment horizontal="center" vertical="center" wrapText="1"/>
    </xf>
    <xf numFmtId="0" fontId="11" fillId="0" borderId="27" xfId="0" applyFont="1" applyFill="1" applyBorder="1" applyAlignment="1">
      <alignment vertical="center" wrapText="1"/>
    </xf>
    <xf numFmtId="9" fontId="11" fillId="0" borderId="27" xfId="0" applyNumberFormat="1" applyFont="1" applyFill="1" applyBorder="1" applyAlignment="1">
      <alignment horizontal="center" vertical="center" wrapText="1"/>
    </xf>
    <xf numFmtId="0" fontId="0" fillId="7" borderId="27" xfId="0" applyFill="1" applyBorder="1"/>
    <xf numFmtId="0" fontId="0" fillId="5" borderId="27" xfId="0" applyFill="1" applyBorder="1"/>
    <xf numFmtId="0" fontId="0" fillId="0" borderId="27" xfId="0" applyFill="1" applyBorder="1" applyAlignment="1">
      <alignment horizontal="center" vertical="center" wrapText="1"/>
    </xf>
    <xf numFmtId="0" fontId="0" fillId="0" borderId="27" xfId="0" applyBorder="1" applyAlignment="1">
      <alignment horizontal="center" vertical="center"/>
    </xf>
    <xf numFmtId="0" fontId="8" fillId="3" borderId="27" xfId="0" applyFont="1" applyFill="1" applyBorder="1"/>
    <xf numFmtId="0" fontId="32" fillId="0" borderId="27" xfId="0" applyFont="1" applyBorder="1" applyAlignment="1">
      <alignment horizontal="left" vertical="center" wrapText="1"/>
    </xf>
    <xf numFmtId="0" fontId="11" fillId="0" borderId="27" xfId="0" applyFont="1" applyBorder="1" applyAlignment="1">
      <alignment wrapText="1"/>
    </xf>
    <xf numFmtId="0" fontId="0" fillId="0" borderId="0" xfId="0" applyBorder="1"/>
    <xf numFmtId="0" fontId="13" fillId="2" borderId="9" xfId="0" applyFont="1" applyFill="1" applyBorder="1" applyAlignment="1">
      <alignment horizontal="center" vertical="center" wrapText="1"/>
    </xf>
    <xf numFmtId="0" fontId="0" fillId="0" borderId="27" xfId="0" applyBorder="1" applyAlignment="1">
      <alignment vertical="center" wrapText="1"/>
    </xf>
    <xf numFmtId="2" fontId="0" fillId="0" borderId="4" xfId="0" applyNumberFormat="1" applyBorder="1"/>
    <xf numFmtId="0" fontId="0" fillId="0" borderId="27" xfId="0" applyFont="1" applyBorder="1"/>
    <xf numFmtId="0" fontId="0" fillId="4" borderId="27" xfId="0" applyFont="1" applyFill="1" applyBorder="1"/>
    <xf numFmtId="0" fontId="33" fillId="2" borderId="0" xfId="0" applyFont="1" applyFill="1" applyAlignment="1">
      <alignment vertical="center"/>
    </xf>
    <xf numFmtId="165" fontId="11" fillId="0" borderId="27" xfId="1" applyNumberFormat="1" applyFont="1" applyFill="1" applyBorder="1" applyAlignment="1">
      <alignment horizontal="center" vertical="center" wrapText="1"/>
    </xf>
    <xf numFmtId="1" fontId="11" fillId="0" borderId="27" xfId="1" applyNumberFormat="1" applyFont="1" applyFill="1" applyBorder="1" applyAlignment="1">
      <alignment horizontal="center" vertical="center" wrapText="1"/>
    </xf>
    <xf numFmtId="0" fontId="75" fillId="2" borderId="7" xfId="0" applyFont="1" applyFill="1" applyBorder="1" applyAlignment="1">
      <alignment horizontal="center"/>
    </xf>
    <xf numFmtId="0" fontId="75" fillId="2" borderId="0" xfId="0" applyFont="1" applyFill="1" applyAlignment="1">
      <alignment horizontal="center"/>
    </xf>
    <xf numFmtId="0" fontId="75" fillId="2" borderId="5" xfId="0" applyFont="1" applyFill="1" applyBorder="1" applyAlignment="1">
      <alignment horizontal="center"/>
    </xf>
    <xf numFmtId="0" fontId="37" fillId="2" borderId="0" xfId="2" applyFill="1" applyAlignment="1">
      <alignment horizontal="center" vertical="center"/>
    </xf>
    <xf numFmtId="0" fontId="54" fillId="2" borderId="12" xfId="0" applyFont="1" applyFill="1" applyBorder="1" applyAlignment="1">
      <alignment horizontal="center" wrapText="1"/>
    </xf>
    <xf numFmtId="0" fontId="54" fillId="2" borderId="13" xfId="0" applyFont="1" applyFill="1" applyBorder="1" applyAlignment="1">
      <alignment horizontal="center"/>
    </xf>
    <xf numFmtId="0" fontId="54" fillId="2" borderId="15" xfId="0" applyFont="1" applyFill="1" applyBorder="1" applyAlignment="1">
      <alignment horizontal="center"/>
    </xf>
    <xf numFmtId="0" fontId="54" fillId="2" borderId="7" xfId="0" applyFont="1" applyFill="1" applyBorder="1" applyAlignment="1">
      <alignment horizontal="center"/>
    </xf>
    <xf numFmtId="0" fontId="54" fillId="2" borderId="0" xfId="0" applyFont="1" applyFill="1" applyAlignment="1">
      <alignment horizontal="center"/>
    </xf>
    <xf numFmtId="0" fontId="54" fillId="2" borderId="5" xfId="0" applyFont="1" applyFill="1" applyBorder="1" applyAlignment="1">
      <alignment horizontal="center"/>
    </xf>
    <xf numFmtId="0" fontId="27" fillId="2" borderId="0" xfId="0" applyFont="1" applyFill="1" applyAlignment="1">
      <alignment horizontal="center" vertical="center" wrapText="1"/>
    </xf>
    <xf numFmtId="0" fontId="17" fillId="3" borderId="16" xfId="0" quotePrefix="1" applyFont="1" applyFill="1" applyBorder="1" applyAlignment="1">
      <alignment horizontal="center" vertical="center"/>
    </xf>
    <xf numFmtId="0" fontId="15" fillId="2" borderId="9" xfId="0" applyFont="1" applyFill="1" applyBorder="1" applyAlignment="1">
      <alignment horizontal="center" vertical="center"/>
    </xf>
    <xf numFmtId="0" fontId="53"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7" fillId="3" borderId="0" xfId="0" applyFont="1" applyFill="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0" xfId="0" applyFont="1" applyFill="1" applyAlignment="1">
      <alignment horizontal="center" vertical="center"/>
    </xf>
    <xf numFmtId="0" fontId="35" fillId="2" borderId="23"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5" xfId="0" applyFont="1" applyFill="1" applyBorder="1" applyAlignment="1">
      <alignment horizontal="center" vertical="center"/>
    </xf>
    <xf numFmtId="0" fontId="35" fillId="2" borderId="26" xfId="0" applyFont="1" applyFill="1" applyBorder="1" applyAlignment="1">
      <alignment horizontal="center" vertical="center"/>
    </xf>
    <xf numFmtId="0" fontId="31" fillId="2" borderId="0" xfId="0" applyFont="1" applyFill="1" applyAlignment="1">
      <alignment horizontal="center" vertical="top"/>
    </xf>
    <xf numFmtId="0" fontId="25" fillId="2" borderId="0" xfId="0" applyFont="1" applyFill="1" applyAlignment="1">
      <alignment horizontal="center" vertical="center"/>
    </xf>
    <xf numFmtId="0" fontId="54" fillId="2" borderId="0" xfId="0" applyFont="1" applyFill="1" applyAlignment="1">
      <alignment horizontal="center" vertical="center"/>
    </xf>
    <xf numFmtId="0" fontId="6" fillId="2" borderId="13" xfId="0" applyFont="1" applyFill="1" applyBorder="1" applyAlignment="1">
      <alignment horizontal="center" vertical="center"/>
    </xf>
    <xf numFmtId="0" fontId="68" fillId="2" borderId="4" xfId="0" applyFont="1" applyFill="1" applyBorder="1" applyAlignment="1">
      <alignment horizontal="center" vertical="center" wrapText="1"/>
    </xf>
    <xf numFmtId="0" fontId="68" fillId="2" borderId="4" xfId="0" applyFont="1" applyFill="1" applyBorder="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67" fillId="2" borderId="0" xfId="0" applyFont="1" applyFill="1" applyAlignment="1">
      <alignment horizontal="center" vertical="center" wrapText="1"/>
    </xf>
    <xf numFmtId="0" fontId="67" fillId="2" borderId="0" xfId="0" applyFont="1" applyFill="1" applyAlignment="1">
      <alignment horizontal="center" vertical="center"/>
    </xf>
    <xf numFmtId="0" fontId="79" fillId="2" borderId="0" xfId="0" applyFont="1" applyFill="1" applyAlignment="1">
      <alignment horizontal="center" vertical="center" wrapText="1"/>
    </xf>
    <xf numFmtId="0" fontId="71" fillId="3" borderId="16" xfId="0" applyFont="1" applyFill="1" applyBorder="1" applyAlignment="1">
      <alignment horizontal="center" vertical="center"/>
    </xf>
    <xf numFmtId="0" fontId="77" fillId="2" borderId="16" xfId="0" applyFont="1" applyFill="1" applyBorder="1" applyAlignment="1">
      <alignment horizontal="center" vertical="center" wrapText="1"/>
    </xf>
    <xf numFmtId="0" fontId="70" fillId="2" borderId="16" xfId="0" applyFont="1" applyFill="1" applyBorder="1" applyAlignment="1">
      <alignment horizontal="center" vertical="center"/>
    </xf>
    <xf numFmtId="0" fontId="69" fillId="2" borderId="16" xfId="0" applyFont="1" applyFill="1" applyBorder="1" applyAlignment="1">
      <alignment horizontal="center" vertical="center"/>
    </xf>
    <xf numFmtId="0" fontId="70" fillId="2" borderId="16" xfId="0" applyFont="1" applyFill="1" applyBorder="1" applyAlignment="1">
      <alignment horizontal="center" vertical="center" wrapText="1"/>
    </xf>
    <xf numFmtId="0" fontId="69" fillId="2" borderId="0" xfId="0" applyFont="1" applyFill="1" applyAlignment="1">
      <alignment horizontal="center" vertical="center" wrapText="1"/>
    </xf>
    <xf numFmtId="0" fontId="71" fillId="3" borderId="46" xfId="0" applyFont="1" applyFill="1" applyBorder="1" applyAlignment="1">
      <alignment horizontal="center" vertical="center"/>
    </xf>
    <xf numFmtId="0" fontId="75" fillId="2" borderId="12" xfId="0" applyFont="1" applyFill="1" applyBorder="1" applyAlignment="1">
      <alignment horizontal="center" wrapText="1"/>
    </xf>
    <xf numFmtId="0" fontId="75" fillId="2" borderId="13" xfId="0" applyFont="1" applyFill="1" applyBorder="1" applyAlignment="1">
      <alignment horizontal="center"/>
    </xf>
    <xf numFmtId="0" fontId="75" fillId="2" borderId="15" xfId="0" applyFont="1" applyFill="1" applyBorder="1" applyAlignment="1">
      <alignment horizontal="center"/>
    </xf>
    <xf numFmtId="0" fontId="75" fillId="2" borderId="7" xfId="0" applyFont="1" applyFill="1" applyBorder="1" applyAlignment="1">
      <alignment horizontal="center"/>
    </xf>
    <xf numFmtId="0" fontId="75" fillId="2" borderId="0" xfId="0" applyFont="1" applyFill="1" applyAlignment="1">
      <alignment horizontal="center"/>
    </xf>
    <xf numFmtId="0" fontId="75" fillId="2" borderId="5" xfId="0" applyFont="1" applyFill="1" applyBorder="1" applyAlignment="1">
      <alignment horizontal="center"/>
    </xf>
    <xf numFmtId="0" fontId="14" fillId="2" borderId="0" xfId="0" applyFont="1" applyFill="1" applyAlignment="1">
      <alignment horizontal="center" vertical="center" wrapText="1"/>
    </xf>
    <xf numFmtId="0" fontId="73" fillId="2" borderId="0" xfId="0" applyFont="1" applyFill="1" applyAlignment="1">
      <alignment horizontal="center" vertical="center" wrapText="1"/>
    </xf>
    <xf numFmtId="0" fontId="13" fillId="2" borderId="0" xfId="0" applyFont="1" applyFill="1" applyAlignment="1">
      <alignment horizontal="center" vertical="center"/>
    </xf>
    <xf numFmtId="0" fontId="69" fillId="2" borderId="0" xfId="0" applyFont="1" applyFill="1" applyAlignment="1">
      <alignment horizontal="center" vertical="center"/>
    </xf>
    <xf numFmtId="0" fontId="0" fillId="2" borderId="0" xfId="0" applyFill="1" applyAlignment="1">
      <alignment horizontal="center"/>
    </xf>
    <xf numFmtId="0" fontId="77" fillId="2" borderId="45" xfId="0" applyFont="1" applyFill="1" applyBorder="1" applyAlignment="1">
      <alignment horizontal="center" vertical="center" wrapText="1"/>
    </xf>
    <xf numFmtId="0" fontId="70" fillId="2" borderId="45" xfId="0" applyFont="1" applyFill="1" applyBorder="1" applyAlignment="1">
      <alignment horizontal="center" vertical="center"/>
    </xf>
    <xf numFmtId="0" fontId="77" fillId="2" borderId="47" xfId="0" applyFont="1" applyFill="1" applyBorder="1" applyAlignment="1">
      <alignment horizontal="center" vertical="center" wrapText="1"/>
    </xf>
    <xf numFmtId="0" fontId="69" fillId="2" borderId="47" xfId="0" applyFont="1" applyFill="1" applyBorder="1" applyAlignment="1">
      <alignment horizontal="center" vertical="center"/>
    </xf>
    <xf numFmtId="0" fontId="80" fillId="2" borderId="0" xfId="0" applyFont="1" applyFill="1" applyAlignment="1">
      <alignment horizontal="center" wrapText="1"/>
    </xf>
    <xf numFmtId="0" fontId="80" fillId="2" borderId="0" xfId="0" applyFont="1" applyFill="1" applyAlignment="1">
      <alignment horizontal="center"/>
    </xf>
    <xf numFmtId="0" fontId="35" fillId="2" borderId="12" xfId="0" applyFont="1" applyFill="1" applyBorder="1" applyAlignment="1">
      <alignment horizontal="center" wrapText="1"/>
    </xf>
    <xf numFmtId="0" fontId="8" fillId="3" borderId="0" xfId="0" applyFont="1" applyFill="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D8CBE7"/>
      <color rgb="FF481F67"/>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2000" b="1">
                <a:solidFill>
                  <a:srgbClr val="481F67"/>
                </a:solidFill>
                <a:latin typeface="Tahoma" panose="020B0604030504040204" pitchFamily="34" charset="0"/>
                <a:ea typeface="Tahoma" panose="020B0604030504040204" pitchFamily="34" charset="0"/>
                <a:cs typeface="Tahoma" panose="020B0604030504040204" pitchFamily="34" charset="0"/>
              </a:rPr>
              <a:t>Sustainability</a:t>
            </a:r>
            <a:r>
              <a:rPr lang="en-GB" sz="2000" b="1" baseline="0">
                <a:solidFill>
                  <a:srgbClr val="481F67"/>
                </a:solidFill>
                <a:latin typeface="Tahoma" panose="020B0604030504040204" pitchFamily="34" charset="0"/>
                <a:ea typeface="Tahoma" panose="020B0604030504040204" pitchFamily="34" charset="0"/>
                <a:cs typeface="Tahoma" panose="020B0604030504040204" pitchFamily="34" charset="0"/>
              </a:rPr>
              <a:t> Score per Topic</a:t>
            </a:r>
            <a:endParaRPr lang="en-GB" sz="1800" b="1" baseline="0">
              <a:solidFill>
                <a:srgbClr val="481F67"/>
              </a:solidFill>
              <a:latin typeface="Tahoma" panose="020B0604030504040204" pitchFamily="34" charset="0"/>
              <a:ea typeface="Tahoma" panose="020B0604030504040204" pitchFamily="34" charset="0"/>
              <a:cs typeface="Tahoma" panose="020B0604030504040204" pitchFamily="34" charset="0"/>
            </a:endParaRPr>
          </a:p>
          <a:p>
            <a:pPr>
              <a:defRPr sz="1800"/>
            </a:pPr>
            <a:r>
              <a:rPr lang="en-GB" sz="1200" b="1" baseline="0">
                <a:solidFill>
                  <a:srgbClr val="481F67"/>
                </a:solidFill>
                <a:latin typeface="Tahoma" panose="020B0604030504040204" pitchFamily="34" charset="0"/>
                <a:ea typeface="Tahoma" panose="020B0604030504040204" pitchFamily="34" charset="0"/>
                <a:cs typeface="Tahoma" panose="020B0604030504040204" pitchFamily="34" charset="0"/>
              </a:rPr>
              <a:t>(minimun 1, maximum 4)</a:t>
            </a:r>
          </a:p>
        </c:rich>
      </c:tx>
      <c:layout>
        <c:manualLayout>
          <c:xMode val="edge"/>
          <c:yMode val="edge"/>
          <c:x val="0.26473866091034753"/>
          <c:y val="1.861979430747438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746106843141022"/>
          <c:y val="0.24652100819752823"/>
          <c:w val="0.31736213232650889"/>
          <c:h val="0.59778954543120755"/>
        </c:manualLayout>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 Calculation'!$G$3:$G$6</c:f>
              <c:strCache>
                <c:ptCount val="4"/>
                <c:pt idx="0">
                  <c:v>Resilience Capabilities</c:v>
                </c:pt>
                <c:pt idx="1">
                  <c:v>Identity and Access Management</c:v>
                </c:pt>
                <c:pt idx="2">
                  <c:v>Detection and Monitoring</c:v>
                </c:pt>
                <c:pt idx="3">
                  <c:v>Contractor Management</c:v>
                </c:pt>
              </c:strCache>
            </c:strRef>
          </c:cat>
          <c:val>
            <c:numRef>
              <c:f>'Score Calculation'!$H$3:$H$6</c:f>
              <c:numCache>
                <c:formatCode>General</c:formatCode>
                <c:ptCount val="4"/>
                <c:pt idx="0">
                  <c:v>#N/A</c:v>
                </c:pt>
                <c:pt idx="1">
                  <c:v>#N/A</c:v>
                </c:pt>
                <c:pt idx="2">
                  <c:v>0</c:v>
                </c:pt>
                <c:pt idx="3">
                  <c:v>#N/A</c:v>
                </c:pt>
              </c:numCache>
            </c:numRef>
          </c:val>
          <c:extLst>
            <c:ext xmlns:c16="http://schemas.microsoft.com/office/drawing/2014/chart" uri="{C3380CC4-5D6E-409C-BE32-E72D297353CC}">
              <c16:uniqueId val="{00000000-4C71-425B-9D91-7D191BD3F18E}"/>
            </c:ext>
          </c:extLst>
        </c:ser>
        <c:dLbls>
          <c:showLegendKey val="0"/>
          <c:showVal val="1"/>
          <c:showCatName val="0"/>
          <c:showSerName val="0"/>
          <c:showPercent val="0"/>
          <c:showBubbleSize val="0"/>
        </c:dLbls>
        <c:axId val="1986538656"/>
        <c:axId val="1984945920"/>
      </c:radarChart>
      <c:catAx>
        <c:axId val="198653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481F67"/>
                </a:solidFill>
                <a:latin typeface="Tahoma" panose="020B0604030504040204" pitchFamily="34" charset="0"/>
                <a:ea typeface="Tahoma" panose="020B0604030504040204" pitchFamily="34" charset="0"/>
                <a:cs typeface="Tahoma" panose="020B0604030504040204" pitchFamily="34" charset="0"/>
              </a:defRPr>
            </a:pPr>
            <a:endParaRPr lang="en-US"/>
          </a:p>
        </c:txPr>
        <c:crossAx val="1984945920"/>
        <c:crosses val="autoZero"/>
        <c:auto val="1"/>
        <c:lblAlgn val="ctr"/>
        <c:lblOffset val="100"/>
        <c:noMultiLvlLbl val="0"/>
      </c:catAx>
      <c:valAx>
        <c:axId val="1984945920"/>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9865386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481F67"/>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5</xdr:col>
      <xdr:colOff>12256</xdr:colOff>
      <xdr:row>2</xdr:row>
      <xdr:rowOff>429847</xdr:rowOff>
    </xdr:to>
    <xdr:pic>
      <xdr:nvPicPr>
        <xdr:cNvPr id="2" name="Picture 1">
          <a:extLst>
            <a:ext uri="{FF2B5EF4-FFF2-40B4-BE49-F238E27FC236}">
              <a16:creationId xmlns:a16="http://schemas.microsoft.com/office/drawing/2014/main" id="{3EDAE4B8-DC81-48D2-8384-770513B465E4}"/>
            </a:ext>
          </a:extLst>
        </xdr:cNvPr>
        <xdr:cNvPicPr>
          <a:picLocks noChangeAspect="1"/>
        </xdr:cNvPicPr>
      </xdr:nvPicPr>
      <xdr:blipFill>
        <a:blip xmlns:r="http://schemas.openxmlformats.org/officeDocument/2006/relationships" r:embed="rId1"/>
        <a:stretch>
          <a:fillRect/>
        </a:stretch>
      </xdr:blipFill>
      <xdr:spPr>
        <a:xfrm>
          <a:off x="586153" y="197619"/>
          <a:ext cx="2652740" cy="611832"/>
        </a:xfrm>
        <a:prstGeom prst="rect">
          <a:avLst/>
        </a:prstGeom>
      </xdr:spPr>
    </xdr:pic>
    <xdr:clientData/>
  </xdr:twoCellAnchor>
  <xdr:twoCellAnchor editAs="oneCell">
    <xdr:from>
      <xdr:col>10</xdr:col>
      <xdr:colOff>1687131</xdr:colOff>
      <xdr:row>0</xdr:row>
      <xdr:rowOff>49621</xdr:rowOff>
    </xdr:from>
    <xdr:to>
      <xdr:col>13</xdr:col>
      <xdr:colOff>370773</xdr:colOff>
      <xdr:row>3</xdr:row>
      <xdr:rowOff>378367</xdr:rowOff>
    </xdr:to>
    <xdr:pic>
      <xdr:nvPicPr>
        <xdr:cNvPr id="12" name="Picture 5">
          <a:extLst>
            <a:ext uri="{FF2B5EF4-FFF2-40B4-BE49-F238E27FC236}">
              <a16:creationId xmlns:a16="http://schemas.microsoft.com/office/drawing/2014/main" id="{635042C5-4CD1-3C40-0CE4-AB2000B0A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5544" y="49621"/>
          <a:ext cx="2753992" cy="1166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3</xdr:col>
      <xdr:colOff>1538498</xdr:colOff>
      <xdr:row>2</xdr:row>
      <xdr:rowOff>353785</xdr:rowOff>
    </xdr:to>
    <xdr:pic>
      <xdr:nvPicPr>
        <xdr:cNvPr id="2" name="Picture 1">
          <a:extLst>
            <a:ext uri="{FF2B5EF4-FFF2-40B4-BE49-F238E27FC236}">
              <a16:creationId xmlns:a16="http://schemas.microsoft.com/office/drawing/2014/main" id="{17553CDA-FAC6-45E7-9A0E-5BE373116D71}"/>
            </a:ext>
          </a:extLst>
        </xdr:cNvPr>
        <xdr:cNvPicPr>
          <a:picLocks noChangeAspect="1"/>
        </xdr:cNvPicPr>
      </xdr:nvPicPr>
      <xdr:blipFill>
        <a:blip xmlns:r="http://schemas.openxmlformats.org/officeDocument/2006/relationships" r:embed="rId1"/>
        <a:stretch>
          <a:fillRect/>
        </a:stretch>
      </xdr:blipFill>
      <xdr:spPr>
        <a:xfrm>
          <a:off x="586153" y="189245"/>
          <a:ext cx="2367488" cy="536469"/>
        </a:xfrm>
        <a:prstGeom prst="rect">
          <a:avLst/>
        </a:prstGeom>
      </xdr:spPr>
    </xdr:pic>
    <xdr:clientData/>
  </xdr:twoCellAnchor>
  <xdr:twoCellAnchor editAs="oneCell">
    <xdr:from>
      <xdr:col>3</xdr:col>
      <xdr:colOff>6955692</xdr:colOff>
      <xdr:row>0</xdr:row>
      <xdr:rowOff>39077</xdr:rowOff>
    </xdr:from>
    <xdr:to>
      <xdr:col>5</xdr:col>
      <xdr:colOff>332642</xdr:colOff>
      <xdr:row>3</xdr:row>
      <xdr:rowOff>318585</xdr:rowOff>
    </xdr:to>
    <xdr:pic>
      <xdr:nvPicPr>
        <xdr:cNvPr id="5" name="Picture 2">
          <a:extLst>
            <a:ext uri="{FF2B5EF4-FFF2-40B4-BE49-F238E27FC236}">
              <a16:creationId xmlns:a16="http://schemas.microsoft.com/office/drawing/2014/main" id="{836A513E-D830-49A3-9772-36AE86E97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2231" y="39077"/>
          <a:ext cx="2413000" cy="1022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3</xdr:col>
      <xdr:colOff>496173</xdr:colOff>
      <xdr:row>2</xdr:row>
      <xdr:rowOff>393700</xdr:rowOff>
    </xdr:to>
    <xdr:pic>
      <xdr:nvPicPr>
        <xdr:cNvPr id="10" name="Picture 2">
          <a:extLst>
            <a:ext uri="{FF2B5EF4-FFF2-40B4-BE49-F238E27FC236}">
              <a16:creationId xmlns:a16="http://schemas.microsoft.com/office/drawing/2014/main" id="{4EE1B0CD-B4DA-470B-82DC-5414DB83EA7C}"/>
            </a:ext>
          </a:extLst>
        </xdr:cNvPr>
        <xdr:cNvPicPr>
          <a:picLocks noChangeAspect="1"/>
        </xdr:cNvPicPr>
      </xdr:nvPicPr>
      <xdr:blipFill>
        <a:blip xmlns:r="http://schemas.openxmlformats.org/officeDocument/2006/relationships" r:embed="rId1"/>
        <a:stretch>
          <a:fillRect/>
        </a:stretch>
      </xdr:blipFill>
      <xdr:spPr>
        <a:xfrm>
          <a:off x="586153" y="198316"/>
          <a:ext cx="3402520" cy="728784"/>
        </a:xfrm>
        <a:prstGeom prst="rect">
          <a:avLst/>
        </a:prstGeom>
      </xdr:spPr>
    </xdr:pic>
    <xdr:clientData/>
  </xdr:twoCellAnchor>
  <xdr:twoCellAnchor>
    <xdr:from>
      <xdr:col>4</xdr:col>
      <xdr:colOff>562471</xdr:colOff>
      <xdr:row>5</xdr:row>
      <xdr:rowOff>247488</xdr:rowOff>
    </xdr:from>
    <xdr:to>
      <xdr:col>5</xdr:col>
      <xdr:colOff>184727</xdr:colOff>
      <xdr:row>10</xdr:row>
      <xdr:rowOff>738143</xdr:rowOff>
    </xdr:to>
    <xdr:graphicFrame macro="">
      <xdr:nvGraphicFramePr>
        <xdr:cNvPr id="40" name="Chart 1">
          <a:extLst>
            <a:ext uri="{FF2B5EF4-FFF2-40B4-BE49-F238E27FC236}">
              <a16:creationId xmlns:a16="http://schemas.microsoft.com/office/drawing/2014/main" id="{8AF862D6-6E93-F729-9743-6A212266F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6707020</xdr:colOff>
      <xdr:row>0</xdr:row>
      <xdr:rowOff>0</xdr:rowOff>
    </xdr:from>
    <xdr:to>
      <xdr:col>6</xdr:col>
      <xdr:colOff>410110</xdr:colOff>
      <xdr:row>3</xdr:row>
      <xdr:rowOff>156706</xdr:rowOff>
    </xdr:to>
    <xdr:pic>
      <xdr:nvPicPr>
        <xdr:cNvPr id="5" name="Picture 103">
          <a:extLst>
            <a:ext uri="{FF2B5EF4-FFF2-40B4-BE49-F238E27FC236}">
              <a16:creationId xmlns:a16="http://schemas.microsoft.com/office/drawing/2014/main" id="{2B005BD7-1707-4E4E-8DF9-4F9212B12F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45649" y="0"/>
          <a:ext cx="3621790" cy="1534656"/>
        </a:xfrm>
        <a:prstGeom prst="rect">
          <a:avLst/>
        </a:prstGeom>
      </xdr:spPr>
    </xdr:pic>
    <xdr:clientData/>
  </xdr:twoCellAnchor>
  <xdr:twoCellAnchor>
    <xdr:from>
      <xdr:col>1</xdr:col>
      <xdr:colOff>696279</xdr:colOff>
      <xdr:row>5</xdr:row>
      <xdr:rowOff>260514</xdr:rowOff>
    </xdr:from>
    <xdr:to>
      <xdr:col>4</xdr:col>
      <xdr:colOff>298406</xdr:colOff>
      <xdr:row>10</xdr:row>
      <xdr:rowOff>767329</xdr:rowOff>
    </xdr:to>
    <xdr:sp macro="" textlink="">
      <xdr:nvSpPr>
        <xdr:cNvPr id="41" name="Rectangle 104">
          <a:extLst>
            <a:ext uri="{FF2B5EF4-FFF2-40B4-BE49-F238E27FC236}">
              <a16:creationId xmlns:a16="http://schemas.microsoft.com/office/drawing/2014/main" id="{B8116806-42F2-EDEE-2BEB-02AA994F558D}"/>
            </a:ext>
          </a:extLst>
        </xdr:cNvPr>
        <xdr:cNvSpPr/>
      </xdr:nvSpPr>
      <xdr:spPr>
        <a:xfrm>
          <a:off x="1321509" y="2370667"/>
          <a:ext cx="5125000" cy="4245175"/>
        </a:xfrm>
        <a:prstGeom prst="rect">
          <a:avLst/>
        </a:prstGeom>
        <a:noFill/>
        <a:ln>
          <a:solidFill>
            <a:srgbClr val="481F67"/>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690359</xdr:colOff>
      <xdr:row>10</xdr:row>
      <xdr:rowOff>182359</xdr:rowOff>
    </xdr:from>
    <xdr:to>
      <xdr:col>4</xdr:col>
      <xdr:colOff>273537</xdr:colOff>
      <xdr:row>10</xdr:row>
      <xdr:rowOff>651282</xdr:rowOff>
    </xdr:to>
    <xdr:sp macro="" textlink="">
      <xdr:nvSpPr>
        <xdr:cNvPr id="144" name="TextBox 105">
          <a:extLst>
            <a:ext uri="{FF2B5EF4-FFF2-40B4-BE49-F238E27FC236}">
              <a16:creationId xmlns:a16="http://schemas.microsoft.com/office/drawing/2014/main" id="{F5F1F578-9FC9-48CA-C516-4155366B1748}"/>
            </a:ext>
          </a:extLst>
        </xdr:cNvPr>
        <xdr:cNvSpPr txBox="1"/>
      </xdr:nvSpPr>
      <xdr:spPr>
        <a:xfrm>
          <a:off x="1315589" y="6030872"/>
          <a:ext cx="5106051" cy="4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rgbClr val="481F67"/>
              </a:solidFill>
              <a:latin typeface="Tahoma" panose="020B0604030504040204" pitchFamily="34" charset="0"/>
              <a:ea typeface="Tahoma" panose="020B0604030504040204" pitchFamily="34" charset="0"/>
              <a:cs typeface="Tahoma" panose="020B0604030504040204" pitchFamily="34" charset="0"/>
            </a:rPr>
            <a:t>Based on your proactivity in tackling cyber sustainability topics from an</a:t>
          </a:r>
          <a:r>
            <a:rPr lang="en-GB" sz="1200" b="1" baseline="0">
              <a:solidFill>
                <a:srgbClr val="481F67"/>
              </a:solidFill>
              <a:latin typeface="Tahoma" panose="020B0604030504040204" pitchFamily="34" charset="0"/>
              <a:ea typeface="Tahoma" panose="020B0604030504040204" pitchFamily="34" charset="0"/>
              <a:cs typeface="Tahoma" panose="020B0604030504040204" pitchFamily="34" charset="0"/>
            </a:rPr>
            <a:t> </a:t>
          </a:r>
          <a:r>
            <a:rPr lang="en-GB" sz="1200" b="1">
              <a:solidFill>
                <a:srgbClr val="481F67"/>
              </a:solidFill>
              <a:latin typeface="Tahoma" panose="020B0604030504040204" pitchFamily="34" charset="0"/>
              <a:ea typeface="Tahoma" panose="020B0604030504040204" pitchFamily="34" charset="0"/>
              <a:cs typeface="Tahoma" panose="020B0604030504040204" pitchFamily="34" charset="0"/>
            </a:rPr>
            <a:t>organisational and governance perspective.</a:t>
          </a:r>
        </a:p>
      </xdr:txBody>
    </xdr:sp>
    <xdr:clientData/>
  </xdr:twoCellAnchor>
  <xdr:twoCellAnchor>
    <xdr:from>
      <xdr:col>4</xdr:col>
      <xdr:colOff>907887</xdr:colOff>
      <xdr:row>10</xdr:row>
      <xdr:rowOff>329650</xdr:rowOff>
    </xdr:from>
    <xdr:to>
      <xdr:col>4</xdr:col>
      <xdr:colOff>8310359</xdr:colOff>
      <xdr:row>10</xdr:row>
      <xdr:rowOff>798573</xdr:rowOff>
    </xdr:to>
    <xdr:sp macro="" textlink="">
      <xdr:nvSpPr>
        <xdr:cNvPr id="140" name="TextBox 106">
          <a:extLst>
            <a:ext uri="{FF2B5EF4-FFF2-40B4-BE49-F238E27FC236}">
              <a16:creationId xmlns:a16="http://schemas.microsoft.com/office/drawing/2014/main" id="{75E8FF07-094F-F77E-CD14-122F226F2234}"/>
            </a:ext>
          </a:extLst>
        </xdr:cNvPr>
        <xdr:cNvSpPr txBox="1"/>
      </xdr:nvSpPr>
      <xdr:spPr>
        <a:xfrm>
          <a:off x="7006077" y="6186978"/>
          <a:ext cx="7402472" cy="4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rgbClr val="481F67"/>
              </a:solidFill>
              <a:latin typeface="Tahoma" panose="020B0604030504040204" pitchFamily="34" charset="0"/>
              <a:ea typeface="Tahoma" panose="020B0604030504040204" pitchFamily="34" charset="0"/>
              <a:cs typeface="Tahoma" panose="020B0604030504040204" pitchFamily="34" charset="0"/>
            </a:rPr>
            <a:t>Based on your current sustainability posture against the most emitting</a:t>
          </a:r>
          <a:r>
            <a:rPr lang="en-GB" sz="1200" b="1" baseline="0">
              <a:solidFill>
                <a:srgbClr val="481F67"/>
              </a:solidFill>
              <a:latin typeface="Tahoma" panose="020B0604030504040204" pitchFamily="34" charset="0"/>
              <a:ea typeface="Tahoma" panose="020B0604030504040204" pitchFamily="34" charset="0"/>
              <a:cs typeface="Tahoma" panose="020B0604030504040204" pitchFamily="34" charset="0"/>
            </a:rPr>
            <a:t> </a:t>
          </a:r>
          <a:r>
            <a:rPr lang="en-GB" sz="1200" b="1">
              <a:solidFill>
                <a:srgbClr val="481F67"/>
              </a:solidFill>
              <a:latin typeface="Tahoma" panose="020B0604030504040204" pitchFamily="34" charset="0"/>
              <a:ea typeface="Tahoma" panose="020B0604030504040204" pitchFamily="34" charset="0"/>
              <a:cs typeface="Tahoma" panose="020B0604030504040204" pitchFamily="34" charset="0"/>
            </a:rPr>
            <a:t>topics.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4</xdr:col>
      <xdr:colOff>560450</xdr:colOff>
      <xdr:row>2</xdr:row>
      <xdr:rowOff>242277</xdr:rowOff>
    </xdr:to>
    <xdr:pic>
      <xdr:nvPicPr>
        <xdr:cNvPr id="2" name="Picture 1">
          <a:extLst>
            <a:ext uri="{FF2B5EF4-FFF2-40B4-BE49-F238E27FC236}">
              <a16:creationId xmlns:a16="http://schemas.microsoft.com/office/drawing/2014/main" id="{4246C857-4263-44A6-BC76-96F9A4F7F13F}"/>
            </a:ext>
          </a:extLst>
        </xdr:cNvPr>
        <xdr:cNvPicPr>
          <a:picLocks noChangeAspect="1"/>
        </xdr:cNvPicPr>
      </xdr:nvPicPr>
      <xdr:blipFill>
        <a:blip xmlns:r="http://schemas.openxmlformats.org/officeDocument/2006/relationships" r:embed="rId1"/>
        <a:stretch>
          <a:fillRect/>
        </a:stretch>
      </xdr:blipFill>
      <xdr:spPr>
        <a:xfrm>
          <a:off x="586153" y="195385"/>
          <a:ext cx="2653857" cy="609600"/>
        </a:xfrm>
        <a:prstGeom prst="rect">
          <a:avLst/>
        </a:prstGeom>
      </xdr:spPr>
    </xdr:pic>
    <xdr:clientData/>
  </xdr:twoCellAnchor>
  <xdr:twoCellAnchor editAs="oneCell">
    <xdr:from>
      <xdr:col>9</xdr:col>
      <xdr:colOff>669890</xdr:colOff>
      <xdr:row>0</xdr:row>
      <xdr:rowOff>55824</xdr:rowOff>
    </xdr:from>
    <xdr:to>
      <xdr:col>13</xdr:col>
      <xdr:colOff>325082</xdr:colOff>
      <xdr:row>3</xdr:row>
      <xdr:rowOff>187720</xdr:rowOff>
    </xdr:to>
    <xdr:pic>
      <xdr:nvPicPr>
        <xdr:cNvPr id="5" name="Picture 2">
          <a:extLst>
            <a:ext uri="{FF2B5EF4-FFF2-40B4-BE49-F238E27FC236}">
              <a16:creationId xmlns:a16="http://schemas.microsoft.com/office/drawing/2014/main" id="{D52D978B-E7E4-4E32-B855-7ACFED8D15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06154" y="55824"/>
          <a:ext cx="2753992" cy="1166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586153</xdr:colOff>
      <xdr:row>1</xdr:row>
      <xdr:rowOff>7816</xdr:rowOff>
    </xdr:from>
    <xdr:to>
      <xdr:col>4</xdr:col>
      <xdr:colOff>560450</xdr:colOff>
      <xdr:row>2</xdr:row>
      <xdr:rowOff>242277</xdr:rowOff>
    </xdr:to>
    <xdr:pic>
      <xdr:nvPicPr>
        <xdr:cNvPr id="2" name="Picture 1">
          <a:extLst>
            <a:ext uri="{FF2B5EF4-FFF2-40B4-BE49-F238E27FC236}">
              <a16:creationId xmlns:a16="http://schemas.microsoft.com/office/drawing/2014/main" id="{9A04BCD2-5A21-4C36-9A5F-36329AEDC0B0}"/>
            </a:ext>
          </a:extLst>
        </xdr:cNvPr>
        <xdr:cNvPicPr>
          <a:picLocks noChangeAspect="1"/>
        </xdr:cNvPicPr>
      </xdr:nvPicPr>
      <xdr:blipFill>
        <a:blip xmlns:r="http://schemas.openxmlformats.org/officeDocument/2006/relationships" r:embed="rId1"/>
        <a:stretch>
          <a:fillRect/>
        </a:stretch>
      </xdr:blipFill>
      <xdr:spPr>
        <a:xfrm>
          <a:off x="586153" y="191966"/>
          <a:ext cx="2641297" cy="609111"/>
        </a:xfrm>
        <a:prstGeom prst="rect">
          <a:avLst/>
        </a:prstGeom>
      </xdr:spPr>
    </xdr:pic>
    <xdr:clientData/>
  </xdr:twoCellAnchor>
  <xdr:twoCellAnchor editAs="oneCell">
    <xdr:from>
      <xdr:col>9</xdr:col>
      <xdr:colOff>669890</xdr:colOff>
      <xdr:row>0</xdr:row>
      <xdr:rowOff>55824</xdr:rowOff>
    </xdr:from>
    <xdr:to>
      <xdr:col>13</xdr:col>
      <xdr:colOff>325082</xdr:colOff>
      <xdr:row>3</xdr:row>
      <xdr:rowOff>187720</xdr:rowOff>
    </xdr:to>
    <xdr:pic>
      <xdr:nvPicPr>
        <xdr:cNvPr id="3" name="Picture 2">
          <a:extLst>
            <a:ext uri="{FF2B5EF4-FFF2-40B4-BE49-F238E27FC236}">
              <a16:creationId xmlns:a16="http://schemas.microsoft.com/office/drawing/2014/main" id="{2C6EC4BF-A312-4425-8FA1-3BE905BB26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56540" y="55824"/>
          <a:ext cx="2753992" cy="11669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D40B-F750-4938-9CF8-00F80CB003E3}">
  <sheetPr>
    <tabColor rgb="FFD8CBE7"/>
  </sheetPr>
  <dimension ref="B2:Q25"/>
  <sheetViews>
    <sheetView showGridLines="0" tabSelected="1" zoomScale="70" zoomScaleNormal="70" workbookViewId="0"/>
  </sheetViews>
  <sheetFormatPr defaultRowHeight="14.6" x14ac:dyDescent="0.4"/>
  <cols>
    <col min="2" max="2" width="10.3828125" customWidth="1"/>
    <col min="3" max="3" width="8.921875" customWidth="1"/>
    <col min="7" max="7" width="7.3828125" customWidth="1"/>
    <col min="8" max="8" width="15.4609375" customWidth="1"/>
    <col min="9" max="9" width="12.53515625" customWidth="1"/>
    <col min="10" max="10" width="15.4609375" customWidth="1"/>
    <col min="11" max="11" width="24.61328125" customWidth="1"/>
    <col min="12" max="12" width="21.61328125" customWidth="1"/>
    <col min="13" max="13" width="12" customWidth="1"/>
    <col min="15" max="15" width="61.3828125" customWidth="1"/>
  </cols>
  <sheetData>
    <row r="2" spans="2:14" x14ac:dyDescent="0.4">
      <c r="B2" s="190" t="s">
        <v>273</v>
      </c>
      <c r="C2" s="191"/>
      <c r="D2" s="191"/>
      <c r="E2" s="191"/>
      <c r="F2" s="191"/>
      <c r="G2" s="191"/>
      <c r="H2" s="191"/>
      <c r="I2" s="191"/>
      <c r="J2" s="191"/>
      <c r="K2" s="191"/>
      <c r="L2" s="191"/>
      <c r="M2" s="192"/>
    </row>
    <row r="3" spans="2:14" ht="37.200000000000003" customHeight="1" x14ac:dyDescent="0.4">
      <c r="B3" s="193"/>
      <c r="C3" s="194"/>
      <c r="D3" s="194"/>
      <c r="E3" s="194"/>
      <c r="F3" s="194"/>
      <c r="G3" s="194"/>
      <c r="H3" s="194"/>
      <c r="I3" s="194"/>
      <c r="J3" s="194"/>
      <c r="K3" s="194"/>
      <c r="L3" s="194"/>
      <c r="M3" s="195"/>
    </row>
    <row r="4" spans="2:14" ht="57.25" customHeight="1" x14ac:dyDescent="0.4">
      <c r="B4" s="193"/>
      <c r="C4" s="194"/>
      <c r="D4" s="194"/>
      <c r="E4" s="194"/>
      <c r="F4" s="194"/>
      <c r="G4" s="194"/>
      <c r="H4" s="194"/>
      <c r="I4" s="194"/>
      <c r="J4" s="194"/>
      <c r="K4" s="194"/>
      <c r="L4" s="194"/>
      <c r="M4" s="195"/>
    </row>
    <row r="5" spans="2:14" ht="11.15" customHeight="1" x14ac:dyDescent="0.5">
      <c r="B5" s="7"/>
      <c r="C5" s="8"/>
      <c r="D5" s="8"/>
      <c r="E5" s="8"/>
      <c r="F5" s="8"/>
      <c r="G5" s="8"/>
      <c r="H5" s="8"/>
      <c r="I5" s="8"/>
      <c r="J5" s="8"/>
      <c r="K5" s="8"/>
      <c r="L5" s="8"/>
      <c r="M5" s="9"/>
    </row>
    <row r="6" spans="2:14" ht="9.9" customHeight="1" x14ac:dyDescent="0.4"/>
    <row r="7" spans="2:14" x14ac:dyDescent="0.4">
      <c r="B7" s="10"/>
      <c r="C7" s="11"/>
      <c r="D7" s="11"/>
      <c r="E7" s="11"/>
      <c r="F7" s="11"/>
      <c r="G7" s="11"/>
      <c r="H7" s="11"/>
      <c r="I7" s="11"/>
      <c r="J7" s="11"/>
      <c r="K7" s="11"/>
      <c r="L7" s="11"/>
      <c r="M7" s="12"/>
    </row>
    <row r="8" spans="2:14" ht="29.15" customHeight="1" x14ac:dyDescent="0.4">
      <c r="B8" s="13"/>
      <c r="C8" s="196" t="s">
        <v>304</v>
      </c>
      <c r="D8" s="196"/>
      <c r="E8" s="196"/>
      <c r="F8" s="196"/>
      <c r="G8" s="196"/>
      <c r="H8" s="196"/>
      <c r="I8" s="196"/>
      <c r="J8" s="196"/>
      <c r="K8" s="196"/>
      <c r="L8" s="196"/>
      <c r="M8" s="14"/>
    </row>
    <row r="9" spans="2:14" ht="269.5" customHeight="1" x14ac:dyDescent="0.4">
      <c r="B9" s="13"/>
      <c r="C9" s="196"/>
      <c r="D9" s="196"/>
      <c r="E9" s="196"/>
      <c r="F9" s="196"/>
      <c r="G9" s="196"/>
      <c r="H9" s="196"/>
      <c r="I9" s="196"/>
      <c r="J9" s="196"/>
      <c r="K9" s="196"/>
      <c r="L9" s="196"/>
      <c r="M9" s="14"/>
      <c r="N9" s="163"/>
    </row>
    <row r="10" spans="2:14" ht="115.2" customHeight="1" x14ac:dyDescent="0.4">
      <c r="B10" s="13"/>
      <c r="C10" s="199" t="s">
        <v>305</v>
      </c>
      <c r="D10" s="199"/>
      <c r="E10" s="199"/>
      <c r="F10" s="199"/>
      <c r="G10" s="199"/>
      <c r="H10" s="199"/>
      <c r="I10" s="199"/>
      <c r="J10" s="199"/>
      <c r="K10" s="199"/>
      <c r="L10" s="199"/>
      <c r="M10" s="14"/>
    </row>
    <row r="11" spans="2:14" ht="29.05" customHeight="1" x14ac:dyDescent="0.4">
      <c r="B11" s="13"/>
      <c r="C11" s="197" t="s">
        <v>299</v>
      </c>
      <c r="D11" s="197"/>
      <c r="E11" s="197"/>
      <c r="F11" s="197"/>
      <c r="G11" s="197"/>
      <c r="H11" s="197"/>
      <c r="I11" s="197"/>
      <c r="J11" s="197"/>
      <c r="K11" s="197"/>
      <c r="L11" s="197"/>
      <c r="M11" s="14"/>
    </row>
    <row r="12" spans="2:14" ht="134.5" customHeight="1" x14ac:dyDescent="0.4">
      <c r="B12" s="13"/>
      <c r="C12" s="200" t="s">
        <v>309</v>
      </c>
      <c r="D12" s="200"/>
      <c r="E12" s="200"/>
      <c r="F12" s="200"/>
      <c r="G12" s="200"/>
      <c r="H12" s="200"/>
      <c r="I12" s="200"/>
      <c r="J12" s="200"/>
      <c r="K12" s="200"/>
      <c r="L12" s="200"/>
      <c r="M12" s="14"/>
    </row>
    <row r="13" spans="2:14" ht="29.05" customHeight="1" x14ac:dyDescent="0.4">
      <c r="B13" s="13"/>
      <c r="C13" s="178"/>
      <c r="D13" s="178"/>
      <c r="E13" s="178"/>
      <c r="F13" s="178"/>
      <c r="G13" s="178"/>
      <c r="H13" s="178"/>
      <c r="I13" s="178"/>
      <c r="J13" s="178"/>
      <c r="K13" s="178"/>
      <c r="L13" s="178"/>
      <c r="M13" s="14"/>
    </row>
    <row r="14" spans="2:14" ht="31.4" customHeight="1" x14ac:dyDescent="0.4">
      <c r="B14" s="13"/>
      <c r="C14" s="198" t="s">
        <v>153</v>
      </c>
      <c r="D14" s="198"/>
      <c r="E14" s="198"/>
      <c r="F14" s="198"/>
      <c r="G14" s="198"/>
      <c r="H14" s="198"/>
      <c r="I14" s="198"/>
      <c r="J14" s="198"/>
      <c r="K14" s="198"/>
      <c r="L14" s="198"/>
      <c r="M14" s="14"/>
    </row>
    <row r="15" spans="2:14" ht="30.75" customHeight="1" x14ac:dyDescent="0.4">
      <c r="B15" s="13"/>
      <c r="C15" s="197" t="s">
        <v>145</v>
      </c>
      <c r="D15" s="197"/>
      <c r="E15" s="197"/>
      <c r="F15" s="197"/>
      <c r="G15" s="197"/>
      <c r="H15" s="197"/>
      <c r="I15" s="197"/>
      <c r="J15" s="197"/>
      <c r="K15" s="197"/>
      <c r="L15" s="197"/>
      <c r="M15" s="14"/>
    </row>
    <row r="16" spans="2:14" ht="97.3" customHeight="1" x14ac:dyDescent="0.4">
      <c r="B16" s="13"/>
      <c r="C16" s="202" t="s">
        <v>311</v>
      </c>
      <c r="D16" s="203"/>
      <c r="E16" s="203"/>
      <c r="F16" s="203"/>
      <c r="G16" s="203"/>
      <c r="H16" s="203"/>
      <c r="I16" s="203"/>
      <c r="J16" s="203"/>
      <c r="K16" s="203"/>
      <c r="L16" s="204"/>
      <c r="M16" s="14"/>
    </row>
    <row r="17" spans="2:17" x14ac:dyDescent="0.4">
      <c r="B17" s="13"/>
      <c r="C17" s="15"/>
      <c r="D17" s="15"/>
      <c r="E17" s="15"/>
      <c r="F17" s="15"/>
      <c r="G17" s="15"/>
      <c r="H17" s="15"/>
      <c r="I17" s="15"/>
      <c r="J17" s="15"/>
      <c r="K17" s="15"/>
      <c r="L17" s="15"/>
      <c r="M17" s="14"/>
      <c r="Q17" s="2"/>
    </row>
    <row r="18" spans="2:17" ht="29.5" customHeight="1" x14ac:dyDescent="0.4">
      <c r="B18" s="13"/>
      <c r="C18" s="197" t="s">
        <v>146</v>
      </c>
      <c r="D18" s="197"/>
      <c r="E18" s="197"/>
      <c r="F18" s="197"/>
      <c r="G18" s="197"/>
      <c r="H18" s="197"/>
      <c r="I18" s="197"/>
      <c r="J18" s="197"/>
      <c r="K18" s="197"/>
      <c r="L18" s="197"/>
      <c r="M18" s="14"/>
    </row>
    <row r="19" spans="2:17" ht="188.5" customHeight="1" x14ac:dyDescent="0.4">
      <c r="B19" s="13"/>
      <c r="C19" s="200" t="s">
        <v>312</v>
      </c>
      <c r="D19" s="200"/>
      <c r="E19" s="200"/>
      <c r="F19" s="200"/>
      <c r="G19" s="200"/>
      <c r="H19" s="200"/>
      <c r="I19" s="200"/>
      <c r="J19" s="200"/>
      <c r="K19" s="200"/>
      <c r="L19" s="200"/>
      <c r="M19" s="14"/>
    </row>
    <row r="20" spans="2:17" x14ac:dyDescent="0.4">
      <c r="B20" s="13"/>
      <c r="C20" s="15"/>
      <c r="D20" s="15"/>
      <c r="E20" s="15"/>
      <c r="F20" s="15"/>
      <c r="G20" s="15"/>
      <c r="H20" s="15"/>
      <c r="I20" s="15"/>
      <c r="J20" s="15"/>
      <c r="K20" s="15"/>
      <c r="L20" s="15"/>
      <c r="M20" s="14"/>
    </row>
    <row r="21" spans="2:17" ht="29.5" customHeight="1" x14ac:dyDescent="0.4">
      <c r="B21" s="13"/>
      <c r="C21" s="197" t="s">
        <v>147</v>
      </c>
      <c r="D21" s="197"/>
      <c r="E21" s="197"/>
      <c r="F21" s="197"/>
      <c r="G21" s="197"/>
      <c r="H21" s="197"/>
      <c r="I21" s="197"/>
      <c r="J21" s="197"/>
      <c r="K21" s="197"/>
      <c r="L21" s="197"/>
      <c r="M21" s="14"/>
    </row>
    <row r="22" spans="2:17" ht="107.5" customHeight="1" x14ac:dyDescent="0.4">
      <c r="B22" s="13"/>
      <c r="C22" s="200" t="s">
        <v>307</v>
      </c>
      <c r="D22" s="200"/>
      <c r="E22" s="200"/>
      <c r="F22" s="200"/>
      <c r="G22" s="200"/>
      <c r="H22" s="200"/>
      <c r="I22" s="200"/>
      <c r="J22" s="200"/>
      <c r="K22" s="200"/>
      <c r="L22" s="200"/>
      <c r="M22" s="14"/>
    </row>
    <row r="23" spans="2:17" x14ac:dyDescent="0.4">
      <c r="B23" s="13"/>
      <c r="C23" s="15"/>
      <c r="D23" s="15"/>
      <c r="E23" s="15"/>
      <c r="F23" s="15"/>
      <c r="G23" s="15"/>
      <c r="H23" s="15"/>
      <c r="I23" s="15"/>
      <c r="J23" s="15"/>
      <c r="K23" s="15"/>
      <c r="L23" s="15"/>
      <c r="M23" s="14"/>
    </row>
    <row r="24" spans="2:17" ht="73.3" customHeight="1" x14ac:dyDescent="0.4">
      <c r="B24" s="13"/>
      <c r="C24" s="201" t="s">
        <v>306</v>
      </c>
      <c r="D24" s="201"/>
      <c r="E24" s="201"/>
      <c r="F24" s="201"/>
      <c r="G24" s="201"/>
      <c r="H24" s="201"/>
      <c r="I24" s="201"/>
      <c r="J24" s="201"/>
      <c r="K24" s="201"/>
      <c r="L24" s="201"/>
      <c r="M24" s="14"/>
    </row>
    <row r="25" spans="2:17" ht="20.5" customHeight="1" x14ac:dyDescent="0.4">
      <c r="B25" s="17"/>
      <c r="C25" s="18"/>
      <c r="D25" s="18"/>
      <c r="E25" s="18"/>
      <c r="F25" s="18"/>
      <c r="G25" s="18"/>
      <c r="H25" s="18"/>
      <c r="I25" s="18"/>
      <c r="J25" s="18"/>
      <c r="K25" s="18"/>
      <c r="L25" s="18"/>
      <c r="M25" s="19"/>
    </row>
  </sheetData>
  <protectedRanges>
    <protectedRange sqref="A1:XFD1048576" name="Range1"/>
  </protectedRanges>
  <mergeCells count="13">
    <mergeCell ref="C24:L24"/>
    <mergeCell ref="C21:L21"/>
    <mergeCell ref="C22:L22"/>
    <mergeCell ref="C16:L16"/>
    <mergeCell ref="C19:L19"/>
    <mergeCell ref="B2:M4"/>
    <mergeCell ref="C8:L9"/>
    <mergeCell ref="C18:L18"/>
    <mergeCell ref="C15:L15"/>
    <mergeCell ref="C14:L14"/>
    <mergeCell ref="C10:L10"/>
    <mergeCell ref="C11:L11"/>
    <mergeCell ref="C12:L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8F51-FA96-4654-AF70-5AEC2FA90FF3}">
  <sheetPr>
    <tabColor rgb="FFD8CBE7"/>
  </sheetPr>
  <dimension ref="B2:F90"/>
  <sheetViews>
    <sheetView showGridLines="0" zoomScale="70" zoomScaleNormal="70" workbookViewId="0"/>
  </sheetViews>
  <sheetFormatPr defaultRowHeight="14.6" x14ac:dyDescent="0.4"/>
  <cols>
    <col min="1" max="1" width="8.921875" customWidth="1"/>
    <col min="2" max="2" width="7.61328125" customWidth="1"/>
    <col min="3" max="3" width="3.61328125" customWidth="1"/>
    <col min="4" max="4" width="121.4609375" style="4" customWidth="1"/>
    <col min="5" max="5" width="7.921875" customWidth="1"/>
    <col min="6" max="6" width="65.53515625" customWidth="1"/>
    <col min="7" max="8" width="8.921875" customWidth="1"/>
    <col min="9" max="9" width="21.07421875" customWidth="1"/>
    <col min="10" max="12" width="8.921875" customWidth="1"/>
  </cols>
  <sheetData>
    <row r="2" spans="2:6" ht="15.15" customHeight="1" x14ac:dyDescent="0.4">
      <c r="B2" s="205" t="s">
        <v>274</v>
      </c>
      <c r="C2" s="206"/>
      <c r="D2" s="206"/>
      <c r="E2" s="207"/>
    </row>
    <row r="3" spans="2:6" ht="29.15" customHeight="1" x14ac:dyDescent="0.4">
      <c r="B3" s="208"/>
      <c r="C3" s="209"/>
      <c r="D3" s="209"/>
      <c r="E3" s="210"/>
    </row>
    <row r="4" spans="2:6" ht="74.5" customHeight="1" x14ac:dyDescent="0.4">
      <c r="B4" s="211"/>
      <c r="C4" s="212"/>
      <c r="D4" s="212"/>
      <c r="E4" s="213"/>
    </row>
    <row r="5" spans="2:6" ht="6.15" customHeight="1" x14ac:dyDescent="0.4"/>
    <row r="6" spans="2:6" ht="21.55" customHeight="1" x14ac:dyDescent="0.4">
      <c r="B6" s="25"/>
      <c r="C6" s="100"/>
      <c r="D6" s="44"/>
      <c r="E6" s="26"/>
    </row>
    <row r="7" spans="2:6" ht="19.2" customHeight="1" x14ac:dyDescent="0.4">
      <c r="B7" s="27"/>
      <c r="C7" s="96"/>
      <c r="D7" s="85" t="s">
        <v>289</v>
      </c>
      <c r="E7" s="28"/>
    </row>
    <row r="8" spans="2:6" ht="19.2" customHeight="1" x14ac:dyDescent="0.4">
      <c r="B8" s="27"/>
      <c r="C8" s="96"/>
      <c r="D8" s="189" t="s">
        <v>233</v>
      </c>
      <c r="E8" s="28"/>
    </row>
    <row r="9" spans="2:6" ht="19.75" customHeight="1" x14ac:dyDescent="0.4">
      <c r="B9" s="27"/>
      <c r="C9" s="108">
        <v>1</v>
      </c>
      <c r="D9" s="87" t="s">
        <v>250</v>
      </c>
      <c r="E9" s="28"/>
      <c r="F9" s="132"/>
    </row>
    <row r="10" spans="2:6" ht="21.15" customHeight="1" thickBot="1" x14ac:dyDescent="0.45">
      <c r="B10" s="27"/>
      <c r="C10" s="96"/>
      <c r="D10" s="91" t="s">
        <v>2</v>
      </c>
      <c r="E10" s="28"/>
    </row>
    <row r="11" spans="2:6" ht="21.15" customHeight="1" thickTop="1" thickBot="1" x14ac:dyDescent="0.45">
      <c r="B11" s="27"/>
      <c r="C11" s="96"/>
      <c r="D11" s="90"/>
      <c r="E11" s="28"/>
    </row>
    <row r="12" spans="2:6" ht="19.2" customHeight="1" thickTop="1" x14ac:dyDescent="0.4">
      <c r="B12" s="27"/>
      <c r="C12" s="96"/>
      <c r="D12" s="34"/>
      <c r="E12" s="28"/>
    </row>
    <row r="13" spans="2:6" ht="19.2" customHeight="1" x14ac:dyDescent="0.4">
      <c r="B13" s="27"/>
      <c r="C13" s="108">
        <v>2</v>
      </c>
      <c r="D13" s="109" t="s">
        <v>221</v>
      </c>
      <c r="E13" s="28"/>
      <c r="F13" s="132"/>
    </row>
    <row r="14" spans="2:6" ht="22.75" customHeight="1" thickBot="1" x14ac:dyDescent="0.45">
      <c r="B14" s="27"/>
      <c r="C14" s="96"/>
      <c r="D14" s="91" t="s">
        <v>2</v>
      </c>
      <c r="E14" s="28"/>
    </row>
    <row r="15" spans="2:6" ht="19.75" customHeight="1" thickTop="1" thickBot="1" x14ac:dyDescent="0.45">
      <c r="B15" s="27"/>
      <c r="C15" s="96"/>
      <c r="D15" s="90"/>
      <c r="E15" s="28"/>
    </row>
    <row r="16" spans="2:6" ht="12.55" customHeight="1" thickTop="1" x14ac:dyDescent="0.4">
      <c r="B16" s="27"/>
      <c r="C16" s="96"/>
      <c r="D16" s="97"/>
      <c r="E16" s="28"/>
    </row>
    <row r="17" spans="2:6" ht="19.75" customHeight="1" x14ac:dyDescent="0.4">
      <c r="B17" s="27"/>
      <c r="C17" s="108">
        <v>3</v>
      </c>
      <c r="D17" s="109" t="s">
        <v>222</v>
      </c>
      <c r="E17" s="28"/>
      <c r="F17" s="132"/>
    </row>
    <row r="18" spans="2:6" ht="22.75" customHeight="1" thickBot="1" x14ac:dyDescent="0.45">
      <c r="B18" s="27"/>
      <c r="C18" s="96"/>
      <c r="D18" s="91" t="s">
        <v>2</v>
      </c>
      <c r="E18" s="28"/>
    </row>
    <row r="19" spans="2:6" ht="19.75" customHeight="1" thickTop="1" thickBot="1" x14ac:dyDescent="0.45">
      <c r="B19" s="27"/>
      <c r="C19" s="96"/>
      <c r="D19" s="90"/>
      <c r="E19" s="28"/>
    </row>
    <row r="20" spans="2:6" ht="13.2" customHeight="1" thickTop="1" x14ac:dyDescent="0.4">
      <c r="B20" s="27"/>
      <c r="C20" s="96"/>
      <c r="D20" s="97"/>
      <c r="E20" s="28"/>
    </row>
    <row r="21" spans="2:6" ht="19.75" customHeight="1" x14ac:dyDescent="0.4">
      <c r="B21" s="27"/>
      <c r="C21" s="108">
        <v>4</v>
      </c>
      <c r="D21" s="86" t="s">
        <v>288</v>
      </c>
      <c r="E21" s="28"/>
      <c r="F21" s="132"/>
    </row>
    <row r="22" spans="2:6" ht="22.75" customHeight="1" thickBot="1" x14ac:dyDescent="0.45">
      <c r="B22" s="27"/>
      <c r="C22" s="96"/>
      <c r="D22" s="91" t="s">
        <v>2</v>
      </c>
      <c r="E22" s="28"/>
    </row>
    <row r="23" spans="2:6" ht="18.55" customHeight="1" thickTop="1" thickBot="1" x14ac:dyDescent="0.45">
      <c r="B23" s="27"/>
      <c r="C23" s="96"/>
      <c r="D23" s="90"/>
      <c r="E23" s="28"/>
    </row>
    <row r="24" spans="2:6" ht="29.05" customHeight="1" thickTop="1" x14ac:dyDescent="0.4">
      <c r="B24" s="27"/>
      <c r="C24" s="96"/>
      <c r="D24" s="34"/>
      <c r="E24" s="28"/>
    </row>
    <row r="25" spans="2:6" ht="32.700000000000003" customHeight="1" x14ac:dyDescent="0.4">
      <c r="B25" s="27"/>
      <c r="C25" s="96"/>
      <c r="D25" s="85" t="s">
        <v>285</v>
      </c>
      <c r="E25" s="28"/>
    </row>
    <row r="26" spans="2:6" ht="21.55" customHeight="1" x14ac:dyDescent="0.4">
      <c r="B26" s="27"/>
      <c r="C26" s="96"/>
      <c r="D26" s="189" t="s">
        <v>233</v>
      </c>
      <c r="E26" s="28"/>
    </row>
    <row r="27" spans="2:6" ht="21.15" customHeight="1" x14ac:dyDescent="0.4">
      <c r="B27" s="98"/>
      <c r="C27" s="103">
        <v>5</v>
      </c>
      <c r="D27" s="87" t="s">
        <v>1</v>
      </c>
      <c r="E27" s="29"/>
      <c r="F27" s="132"/>
    </row>
    <row r="28" spans="2:6" ht="20.5" customHeight="1" thickBot="1" x14ac:dyDescent="0.45">
      <c r="B28" s="27"/>
      <c r="C28" s="96"/>
      <c r="D28" s="84" t="s">
        <v>260</v>
      </c>
      <c r="E28" s="30"/>
    </row>
    <row r="29" spans="2:6" ht="19.75" customHeight="1" thickTop="1" thickBot="1" x14ac:dyDescent="0.45">
      <c r="B29" s="99"/>
      <c r="C29" s="101"/>
      <c r="D29" s="89"/>
      <c r="E29" s="28"/>
    </row>
    <row r="30" spans="2:6" ht="18.55" customHeight="1" thickTop="1" x14ac:dyDescent="0.4">
      <c r="B30" s="13"/>
      <c r="C30" s="16"/>
      <c r="D30" s="22"/>
      <c r="E30" s="14"/>
    </row>
    <row r="31" spans="2:6" ht="24" customHeight="1" x14ac:dyDescent="0.4">
      <c r="B31" s="13"/>
      <c r="C31" s="103">
        <v>6</v>
      </c>
      <c r="D31" s="87" t="s">
        <v>262</v>
      </c>
      <c r="E31" s="14"/>
    </row>
    <row r="32" spans="2:6" ht="22.2" customHeight="1" thickBot="1" x14ac:dyDescent="0.45">
      <c r="B32" s="13"/>
      <c r="C32" s="16"/>
      <c r="D32" s="84" t="s">
        <v>2</v>
      </c>
      <c r="E32" s="14"/>
    </row>
    <row r="33" spans="2:5" ht="19.75" customHeight="1" thickTop="1" thickBot="1" x14ac:dyDescent="0.45">
      <c r="B33" s="13"/>
      <c r="C33" s="16"/>
      <c r="D33" s="89"/>
      <c r="E33" s="14"/>
    </row>
    <row r="34" spans="2:5" ht="19.2" customHeight="1" thickTop="1" x14ac:dyDescent="0.4">
      <c r="B34" s="27"/>
      <c r="C34" s="96"/>
      <c r="D34" s="22"/>
      <c r="E34" s="28"/>
    </row>
    <row r="35" spans="2:5" ht="21.15" customHeight="1" x14ac:dyDescent="0.4">
      <c r="B35" s="13"/>
      <c r="C35" s="103">
        <v>7</v>
      </c>
      <c r="D35" s="87" t="s">
        <v>264</v>
      </c>
      <c r="E35" s="14"/>
    </row>
    <row r="36" spans="2:5" ht="21.15" customHeight="1" thickBot="1" x14ac:dyDescent="0.45">
      <c r="B36" s="13"/>
      <c r="C36" s="96"/>
      <c r="D36" s="91" t="s">
        <v>2</v>
      </c>
      <c r="E36" s="14"/>
    </row>
    <row r="37" spans="2:5" ht="21.15" customHeight="1" thickTop="1" thickBot="1" x14ac:dyDescent="0.45">
      <c r="B37" s="13"/>
      <c r="C37" s="96"/>
      <c r="D37" s="90"/>
      <c r="E37" s="14"/>
    </row>
    <row r="38" spans="2:5" ht="22.2" customHeight="1" thickTop="1" x14ac:dyDescent="0.4">
      <c r="B38" s="13"/>
      <c r="C38" s="96"/>
      <c r="D38" s="104"/>
      <c r="E38" s="14"/>
    </row>
    <row r="39" spans="2:5" ht="21.15" customHeight="1" x14ac:dyDescent="0.4">
      <c r="B39" s="13"/>
      <c r="C39" s="103">
        <v>8</v>
      </c>
      <c r="D39" s="87" t="s">
        <v>249</v>
      </c>
      <c r="E39" s="14"/>
    </row>
    <row r="40" spans="2:5" ht="21.15" customHeight="1" thickBot="1" x14ac:dyDescent="0.45">
      <c r="B40" s="13"/>
      <c r="C40" s="96"/>
      <c r="D40" s="84" t="s">
        <v>2</v>
      </c>
      <c r="E40" s="14"/>
    </row>
    <row r="41" spans="2:5" ht="21.15" customHeight="1" thickTop="1" thickBot="1" x14ac:dyDescent="0.45">
      <c r="B41" s="13"/>
      <c r="C41" s="96"/>
      <c r="D41" s="88"/>
      <c r="E41" s="14"/>
    </row>
    <row r="42" spans="2:5" ht="21.15" customHeight="1" thickTop="1" x14ac:dyDescent="0.4">
      <c r="B42" s="13"/>
      <c r="C42" s="96"/>
      <c r="D42" s="34"/>
      <c r="E42" s="14"/>
    </row>
    <row r="43" spans="2:5" ht="21.15" customHeight="1" x14ac:dyDescent="0.4">
      <c r="B43" s="13"/>
      <c r="C43" s="103">
        <v>9</v>
      </c>
      <c r="D43" s="87" t="s">
        <v>248</v>
      </c>
      <c r="E43" s="14"/>
    </row>
    <row r="44" spans="2:5" ht="21.15" customHeight="1" thickBot="1" x14ac:dyDescent="0.45">
      <c r="B44" s="13"/>
      <c r="C44" s="96"/>
      <c r="D44" s="84" t="s">
        <v>2</v>
      </c>
      <c r="E44" s="14"/>
    </row>
    <row r="45" spans="2:5" ht="21.15" customHeight="1" thickTop="1" thickBot="1" x14ac:dyDescent="0.45">
      <c r="B45" s="13"/>
      <c r="C45" s="96"/>
      <c r="D45" s="89"/>
      <c r="E45" s="14"/>
    </row>
    <row r="46" spans="2:5" ht="17.899999999999999" customHeight="1" thickTop="1" x14ac:dyDescent="0.4">
      <c r="B46" s="32"/>
      <c r="C46" s="96"/>
      <c r="D46" s="22"/>
      <c r="E46" s="28"/>
    </row>
    <row r="47" spans="2:5" ht="49.95" customHeight="1" x14ac:dyDescent="0.4">
      <c r="B47" s="32"/>
      <c r="C47" s="96"/>
      <c r="D47" s="137" t="s">
        <v>148</v>
      </c>
      <c r="E47" s="138"/>
    </row>
    <row r="48" spans="2:5" ht="20.5" customHeight="1" x14ac:dyDescent="0.4">
      <c r="B48" s="32"/>
      <c r="C48" s="96"/>
      <c r="D48" s="189" t="s">
        <v>233</v>
      </c>
      <c r="E48" s="146"/>
    </row>
    <row r="49" spans="2:6" ht="21.15" customHeight="1" x14ac:dyDescent="0.4">
      <c r="B49" s="32"/>
      <c r="C49" s="139">
        <v>10</v>
      </c>
      <c r="D49" s="140" t="s">
        <v>258</v>
      </c>
      <c r="E49" s="146"/>
    </row>
    <row r="50" spans="2:6" ht="21.15" customHeight="1" thickBot="1" x14ac:dyDescent="0.45">
      <c r="B50" s="32"/>
      <c r="C50" s="96"/>
      <c r="D50" s="141" t="s">
        <v>2</v>
      </c>
      <c r="E50" s="146"/>
    </row>
    <row r="51" spans="2:6" ht="21.15" customHeight="1" thickTop="1" thickBot="1" x14ac:dyDescent="0.45">
      <c r="B51" s="32"/>
      <c r="C51" s="96"/>
      <c r="D51" s="142"/>
      <c r="E51" s="28"/>
    </row>
    <row r="52" spans="2:6" ht="21.15" customHeight="1" thickTop="1" x14ac:dyDescent="0.4">
      <c r="B52" s="32"/>
      <c r="C52" s="145"/>
      <c r="D52" s="143"/>
      <c r="E52" s="28"/>
    </row>
    <row r="53" spans="2:6" ht="21.15" customHeight="1" x14ac:dyDescent="0.4">
      <c r="B53" s="32"/>
      <c r="C53" s="139">
        <v>11</v>
      </c>
      <c r="D53" s="87" t="s">
        <v>261</v>
      </c>
      <c r="E53" s="28"/>
      <c r="F53" s="151"/>
    </row>
    <row r="54" spans="2:6" ht="21.15" customHeight="1" thickBot="1" x14ac:dyDescent="0.45">
      <c r="B54" s="32"/>
      <c r="C54" s="96"/>
      <c r="D54" s="141" t="s">
        <v>2</v>
      </c>
      <c r="E54" s="28"/>
    </row>
    <row r="55" spans="2:6" ht="21.15" customHeight="1" thickTop="1" thickBot="1" x14ac:dyDescent="0.45">
      <c r="B55" s="32"/>
      <c r="C55" s="144"/>
      <c r="D55" s="89"/>
      <c r="E55" s="28"/>
      <c r="F55" s="133"/>
    </row>
    <row r="56" spans="2:6" ht="26.5" customHeight="1" thickTop="1" x14ac:dyDescent="0.4">
      <c r="B56" s="32"/>
      <c r="C56" s="144"/>
      <c r="D56" s="147"/>
      <c r="E56" s="28"/>
      <c r="F56" s="133"/>
    </row>
    <row r="57" spans="2:6" ht="26.5" customHeight="1" x14ac:dyDescent="0.4">
      <c r="B57" s="32"/>
      <c r="C57" s="145"/>
      <c r="D57" s="137" t="s">
        <v>246</v>
      </c>
      <c r="E57" s="28"/>
    </row>
    <row r="58" spans="2:6" ht="26.5" customHeight="1" x14ac:dyDescent="0.4">
      <c r="B58" s="32"/>
      <c r="C58" s="145"/>
      <c r="D58" s="189" t="s">
        <v>233</v>
      </c>
      <c r="E58" s="28"/>
    </row>
    <row r="59" spans="2:6" ht="20.5" customHeight="1" x14ac:dyDescent="0.4">
      <c r="B59" s="32"/>
      <c r="C59" s="139">
        <v>12</v>
      </c>
      <c r="D59" s="86" t="s">
        <v>277</v>
      </c>
      <c r="E59" s="28"/>
      <c r="F59" s="163"/>
    </row>
    <row r="60" spans="2:6" ht="26.5" customHeight="1" thickBot="1" x14ac:dyDescent="0.45">
      <c r="B60" s="32"/>
      <c r="C60" s="145"/>
      <c r="D60" s="141" t="s">
        <v>2</v>
      </c>
      <c r="E60" s="28"/>
    </row>
    <row r="61" spans="2:6" ht="20.5" customHeight="1" thickTop="1" thickBot="1" x14ac:dyDescent="0.45">
      <c r="B61" s="32"/>
      <c r="C61" s="145"/>
      <c r="D61" s="142"/>
      <c r="E61" s="28"/>
    </row>
    <row r="62" spans="2:6" ht="26.5" customHeight="1" thickTop="1" x14ac:dyDescent="0.4">
      <c r="B62" s="32"/>
      <c r="C62" s="145"/>
      <c r="D62" s="143"/>
      <c r="E62" s="28"/>
    </row>
    <row r="63" spans="2:6" ht="20.5" customHeight="1" x14ac:dyDescent="0.4">
      <c r="B63" s="32"/>
      <c r="C63" s="139">
        <v>13</v>
      </c>
      <c r="D63" s="86" t="s">
        <v>278</v>
      </c>
      <c r="E63" s="28"/>
    </row>
    <row r="64" spans="2:6" ht="26.5" customHeight="1" thickBot="1" x14ac:dyDescent="0.45">
      <c r="B64" s="32"/>
      <c r="C64" s="145"/>
      <c r="D64" s="141" t="s">
        <v>2</v>
      </c>
      <c r="E64" s="28"/>
    </row>
    <row r="65" spans="2:6" ht="22.2" customHeight="1" thickTop="1" thickBot="1" x14ac:dyDescent="0.45">
      <c r="B65" s="32"/>
      <c r="C65" s="145"/>
      <c r="D65" s="142"/>
      <c r="E65" s="28"/>
    </row>
    <row r="66" spans="2:6" ht="26.5" customHeight="1" thickTop="1" x14ac:dyDescent="0.4">
      <c r="B66" s="32"/>
      <c r="C66" s="145"/>
      <c r="D66" s="143"/>
      <c r="E66" s="28"/>
      <c r="F66" s="114"/>
    </row>
    <row r="67" spans="2:6" ht="22.2" customHeight="1" x14ac:dyDescent="0.4">
      <c r="B67" s="32"/>
      <c r="C67" s="139">
        <v>14</v>
      </c>
      <c r="D67" s="86" t="s">
        <v>323</v>
      </c>
      <c r="E67" s="28"/>
    </row>
    <row r="68" spans="2:6" ht="26.5" customHeight="1" thickBot="1" x14ac:dyDescent="0.45">
      <c r="B68" s="32"/>
      <c r="C68" s="145"/>
      <c r="D68" s="141" t="s">
        <v>2</v>
      </c>
      <c r="E68" s="28"/>
    </row>
    <row r="69" spans="2:6" ht="22.75" customHeight="1" thickTop="1" thickBot="1" x14ac:dyDescent="0.45">
      <c r="B69" s="32"/>
      <c r="C69" s="145"/>
      <c r="D69" s="142"/>
      <c r="E69" s="28"/>
    </row>
    <row r="70" spans="2:6" ht="26.5" customHeight="1" thickTop="1" x14ac:dyDescent="0.4">
      <c r="B70" s="32"/>
      <c r="C70" s="145"/>
      <c r="D70" s="143"/>
      <c r="E70" s="28"/>
    </row>
    <row r="71" spans="2:6" ht="21.15" customHeight="1" x14ac:dyDescent="0.4">
      <c r="B71" s="32"/>
      <c r="C71" s="139">
        <v>15</v>
      </c>
      <c r="D71" s="86" t="s">
        <v>324</v>
      </c>
      <c r="E71" s="28"/>
    </row>
    <row r="72" spans="2:6" ht="26.5" customHeight="1" thickBot="1" x14ac:dyDescent="0.45">
      <c r="B72" s="32"/>
      <c r="C72" s="145"/>
      <c r="D72" s="141" t="s">
        <v>2</v>
      </c>
      <c r="E72" s="28"/>
    </row>
    <row r="73" spans="2:6" ht="20.5" customHeight="1" thickTop="1" thickBot="1" x14ac:dyDescent="0.45">
      <c r="B73" s="32"/>
      <c r="C73" s="145"/>
      <c r="D73" s="142"/>
      <c r="E73" s="28"/>
    </row>
    <row r="74" spans="2:6" ht="26.5" customHeight="1" thickTop="1" x14ac:dyDescent="0.4">
      <c r="B74" s="32"/>
      <c r="C74" s="144"/>
      <c r="D74" s="22"/>
      <c r="E74" s="28"/>
      <c r="F74" s="133"/>
    </row>
    <row r="75" spans="2:6" ht="26.5" customHeight="1" x14ac:dyDescent="0.4">
      <c r="B75" s="32"/>
      <c r="C75" s="145"/>
      <c r="D75" s="137" t="s">
        <v>225</v>
      </c>
      <c r="E75" s="28"/>
      <c r="F75" s="133"/>
    </row>
    <row r="76" spans="2:6" ht="26.5" customHeight="1" x14ac:dyDescent="0.4">
      <c r="B76" s="32"/>
      <c r="C76" s="145"/>
      <c r="D76" s="189" t="s">
        <v>233</v>
      </c>
      <c r="E76" s="28"/>
      <c r="F76" s="133"/>
    </row>
    <row r="77" spans="2:6" ht="22.75" customHeight="1" x14ac:dyDescent="0.4">
      <c r="B77" s="32"/>
      <c r="C77" s="139">
        <v>16</v>
      </c>
      <c r="D77" s="148" t="s">
        <v>259</v>
      </c>
      <c r="E77" s="28"/>
    </row>
    <row r="78" spans="2:6" ht="26.5" customHeight="1" thickBot="1" x14ac:dyDescent="0.45">
      <c r="B78" s="32"/>
      <c r="C78" s="145"/>
      <c r="D78" s="141" t="s">
        <v>260</v>
      </c>
      <c r="E78" s="28"/>
      <c r="F78" s="133"/>
    </row>
    <row r="79" spans="2:6" ht="21.15" customHeight="1" thickTop="1" thickBot="1" x14ac:dyDescent="0.45">
      <c r="B79" s="32"/>
      <c r="C79" s="145"/>
      <c r="D79" s="89"/>
      <c r="E79" s="28"/>
      <c r="F79" s="133"/>
    </row>
    <row r="80" spans="2:6" ht="45.55" customHeight="1" thickTop="1" x14ac:dyDescent="0.4">
      <c r="B80" s="32"/>
      <c r="C80" s="145"/>
      <c r="D80" s="137" t="s">
        <v>154</v>
      </c>
      <c r="E80" s="28"/>
    </row>
    <row r="81" spans="2:6" ht="21.15" customHeight="1" x14ac:dyDescent="0.4">
      <c r="B81" s="32"/>
      <c r="C81" s="96"/>
      <c r="D81" s="189" t="s">
        <v>233</v>
      </c>
      <c r="E81" s="28"/>
    </row>
    <row r="82" spans="2:6" ht="21.15" customHeight="1" x14ac:dyDescent="0.4">
      <c r="B82" s="32"/>
      <c r="C82" s="139">
        <v>17</v>
      </c>
      <c r="D82" s="140" t="s">
        <v>235</v>
      </c>
      <c r="E82" s="28"/>
    </row>
    <row r="83" spans="2:6" ht="21.15" customHeight="1" thickBot="1" x14ac:dyDescent="0.45">
      <c r="B83" s="32"/>
      <c r="C83" s="96"/>
      <c r="D83" s="141" t="s">
        <v>260</v>
      </c>
      <c r="E83" s="28"/>
    </row>
    <row r="84" spans="2:6" ht="21.15" customHeight="1" thickTop="1" thickBot="1" x14ac:dyDescent="0.45">
      <c r="B84" s="32"/>
      <c r="C84" s="96"/>
      <c r="D84" s="152"/>
      <c r="E84" s="28"/>
      <c r="F84" s="150"/>
    </row>
    <row r="85" spans="2:6" ht="29.5" customHeight="1" thickTop="1" x14ac:dyDescent="0.4">
      <c r="B85" s="32"/>
      <c r="C85" s="96"/>
      <c r="D85" s="149"/>
      <c r="E85" s="28"/>
      <c r="F85" s="150"/>
    </row>
    <row r="86" spans="2:6" ht="23.4" customHeight="1" x14ac:dyDescent="0.4">
      <c r="B86" s="32"/>
      <c r="C86" s="139">
        <v>18</v>
      </c>
      <c r="D86" s="87" t="s">
        <v>268</v>
      </c>
      <c r="E86" s="28"/>
    </row>
    <row r="87" spans="2:6" ht="21.15" customHeight="1" thickBot="1" x14ac:dyDescent="0.45">
      <c r="B87" s="32"/>
      <c r="C87" s="96"/>
      <c r="D87" s="84" t="s">
        <v>260</v>
      </c>
      <c r="E87" s="28"/>
    </row>
    <row r="88" spans="2:6" ht="19.75" customHeight="1" thickTop="1" thickBot="1" x14ac:dyDescent="0.45">
      <c r="B88" s="32"/>
      <c r="C88" s="96"/>
      <c r="D88" s="153"/>
      <c r="E88" s="28"/>
    </row>
    <row r="89" spans="2:6" ht="19.2" customHeight="1" thickTop="1" x14ac:dyDescent="0.4">
      <c r="B89" s="27"/>
      <c r="C89" s="96"/>
      <c r="D89" s="154"/>
      <c r="E89" s="28"/>
    </row>
    <row r="90" spans="2:6" x14ac:dyDescent="0.4">
      <c r="B90" s="33"/>
      <c r="C90" s="102"/>
      <c r="D90" s="45"/>
      <c r="E90" s="31"/>
    </row>
  </sheetData>
  <mergeCells count="1">
    <mergeCell ref="B2:E4"/>
  </mergeCells>
  <dataValidations count="3">
    <dataValidation allowBlank="1" showInputMessage="1" showErrorMessage="1" sqref="D43" xr:uid="{800CD597-C2AB-4B1A-B9DA-D35272CE94A9}"/>
    <dataValidation type="whole" operator="greaterThan" allowBlank="1" showInputMessage="1" showErrorMessage="1" sqref="D89 D85" xr:uid="{43C73A32-3B9B-45E9-8B7C-693E789BCB7C}">
      <formula1>0</formula1>
    </dataValidation>
    <dataValidation type="decimal" operator="greaterThan" allowBlank="1" showInputMessage="1" showErrorMessage="1" sqref="D79" xr:uid="{1D46BC44-3FCF-4D9C-995A-12798E78AAC3}">
      <formula1>0</formula1>
    </dataValidation>
  </dataValidations>
  <hyperlinks>
    <hyperlink ref="D26" location="Help!A1" display="Click here for instructions" xr:uid="{97872026-38F8-4267-8ABF-D620AA222043}"/>
    <hyperlink ref="D26" location="Help!C16" display="Click here for further instructions and context" xr:uid="{97663AA6-F7C4-4A8A-B423-7AB0E798AE75}"/>
    <hyperlink ref="D8" location="Help!C12" display="Click here for further instructions and context" xr:uid="{75F591F2-CF00-4427-BBB9-101AA734BCDB}"/>
    <hyperlink ref="D48" location="Help!C20" display="Click here for further instructions and context" xr:uid="{ACCF4134-80B0-4504-8E84-97693E58E8EC}"/>
    <hyperlink ref="D81" location="Help!C32" display="Click here for further instructions and context" xr:uid="{6B51E440-8538-4218-8DCC-9F0EF31B42AF}"/>
    <hyperlink ref="D58" location="Help!C24" display="Click here for furhter instructions and context" xr:uid="{8B894783-A983-40B9-89E0-E33D8DB9E140}"/>
    <hyperlink ref="D76" location="Help!C28" display="Click here for further instructions and context" xr:uid="{364AE41B-07B3-4EBD-A2BA-0966957CBDC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19607B1-7C0D-4B86-8357-4BFAE1B07B32}">
          <x14:formula1>
            <xm:f>'Possible Answers'!$C$23:$C$26</xm:f>
          </x14:formula1>
          <xm:sqref>D51</xm:sqref>
        </x14:dataValidation>
        <x14:dataValidation type="list" allowBlank="1" showInputMessage="1" showErrorMessage="1" xr:uid="{D2318984-276D-4229-A347-4E9D6F87F6B7}">
          <x14:formula1>
            <xm:f>Countries!$A$2:$A$138</xm:f>
          </x14:formula1>
          <xm:sqref>D33 D55</xm:sqref>
        </x14:dataValidation>
        <x14:dataValidation type="list" allowBlank="1" showInputMessage="1" showErrorMessage="1" xr:uid="{099CA3FB-049A-4413-868E-3D7BF5788D01}">
          <x14:formula1>
            <xm:f>'Possible Answers'!$C$28:$C$29</xm:f>
          </x14:formula1>
          <xm:sqref>D61 D12 D66 D70</xm:sqref>
        </x14:dataValidation>
        <x14:dataValidation type="list" allowBlank="1" showInputMessage="1" showErrorMessage="1" xr:uid="{B046EC09-1EB2-4C42-B7D3-50847594727B}">
          <x14:formula1>
            <xm:f>'Possible Answers'!$C$30:$C$31</xm:f>
          </x14:formula1>
          <xm:sqref>D65</xm:sqref>
        </x14:dataValidation>
        <x14:dataValidation type="list" allowBlank="1" showInputMessage="1" showErrorMessage="1" xr:uid="{0E855E50-FCE6-4636-8BB5-E409E7ACB01A}">
          <x14:formula1>
            <xm:f>'Possible Answers'!$C$32:$C$33</xm:f>
          </x14:formula1>
          <xm:sqref>D69</xm:sqref>
        </x14:dataValidation>
        <x14:dataValidation type="list" allowBlank="1" showInputMessage="1" showErrorMessage="1" xr:uid="{BA0F7E01-2CD4-48D9-BDA1-956CF00DE8E7}">
          <x14:formula1>
            <xm:f>'Possible Answers'!$C$34:$C$35</xm:f>
          </x14:formula1>
          <xm:sqref>D73</xm:sqref>
        </x14:dataValidation>
        <x14:dataValidation type="list" allowBlank="1" showInputMessage="1" showErrorMessage="1" xr:uid="{F8FF4CC6-F1E8-4E05-AC74-692646EF617C}">
          <x14:formula1>
            <xm:f>Countries!$A$2:$A$139</xm:f>
          </x14:formula1>
          <xm:sqref>D45</xm:sqref>
        </x14:dataValidation>
        <x14:dataValidation type="list" allowBlank="1" showInputMessage="1" showErrorMessage="1" xr:uid="{0D0EE283-BC6F-4F60-BB75-AE09D5E21DFA}">
          <x14:formula1>
            <xm:f>'Possible Answers'!$C$2:$C$3</xm:f>
          </x14:formula1>
          <xm:sqref>D11 D20 D16</xm:sqref>
        </x14:dataValidation>
        <x14:dataValidation type="list" allowBlank="1" showInputMessage="1" showErrorMessage="1" xr:uid="{F383BAC2-CBD1-47F1-BDF8-4465C7A461A4}">
          <x14:formula1>
            <xm:f>'Possible Answers'!$C$4:$C$5</xm:f>
          </x14:formula1>
          <xm:sqref>D19 D23</xm:sqref>
        </x14:dataValidation>
        <x14:dataValidation type="list" allowBlank="1" showInputMessage="1" showErrorMessage="1" xr:uid="{0E5E6097-F1C0-4229-A2BE-AE4CB6B817F3}">
          <x14:formula1>
            <xm:f>'Possible Answers'!$C$17:$C$21</xm:f>
          </x14:formula1>
          <xm:sqref>D41</xm:sqref>
        </x14:dataValidation>
        <x14:dataValidation type="list" allowBlank="1" showInputMessage="1" showErrorMessage="1" xr:uid="{5C44050D-6FD4-4CA9-AEDD-0A361D643A30}">
          <x14:formula1>
            <xm:f>'Possible Answers'!$C$12:$C$16</xm:f>
          </x14:formula1>
          <xm:sqref>D37</xm:sqref>
        </x14:dataValidation>
        <x14:dataValidation type="list" allowBlank="1" showInputMessage="1" showErrorMessage="1" xr:uid="{3A2116CD-E8E8-4700-A0AF-1AE5DF6B18CD}">
          <x14:formula1>
            <xm:f>'Possible Answers'!$C$6:$C$7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1B23-17BD-4827-97E7-355E54255811}">
  <sheetPr>
    <tabColor rgb="FFD8CBE7"/>
  </sheetPr>
  <dimension ref="B2:J31"/>
  <sheetViews>
    <sheetView showGridLines="0" zoomScale="50" zoomScaleNormal="50" workbookViewId="0"/>
  </sheetViews>
  <sheetFormatPr defaultRowHeight="14.6" x14ac:dyDescent="0.4"/>
  <cols>
    <col min="2" max="2" width="14.84375" customWidth="1"/>
    <col min="3" max="3" width="26.3828125" customWidth="1"/>
    <col min="4" max="4" width="37.3828125" style="4" customWidth="1"/>
    <col min="5" max="5" width="119.921875" style="4" customWidth="1"/>
    <col min="6" max="6" width="22.07421875" customWidth="1"/>
    <col min="8" max="8" width="16.07421875" customWidth="1"/>
    <col min="16382" max="16382" width="8.921875" bestFit="1" customWidth="1"/>
    <col min="16383" max="16384" width="8.921875" customWidth="1"/>
  </cols>
  <sheetData>
    <row r="2" spans="2:6" ht="26.5" customHeight="1" x14ac:dyDescent="0.4">
      <c r="B2" s="218" t="s">
        <v>276</v>
      </c>
      <c r="C2" s="219"/>
      <c r="D2" s="219"/>
      <c r="E2" s="219"/>
      <c r="F2" s="219"/>
    </row>
    <row r="3" spans="2:6" ht="67.75" customHeight="1" x14ac:dyDescent="0.4">
      <c r="B3" s="219"/>
      <c r="C3" s="219"/>
      <c r="D3" s="219"/>
      <c r="E3" s="219"/>
      <c r="F3" s="219"/>
    </row>
    <row r="4" spans="2:6" ht="46.75" customHeight="1" x14ac:dyDescent="0.4">
      <c r="B4" s="219"/>
      <c r="C4" s="219"/>
      <c r="D4" s="219"/>
      <c r="E4" s="219"/>
      <c r="F4" s="219"/>
    </row>
    <row r="5" spans="2:6" ht="10.5" customHeight="1" x14ac:dyDescent="0.4">
      <c r="B5" s="24"/>
    </row>
    <row r="6" spans="2:6" ht="23.4" customHeight="1" x14ac:dyDescent="0.4">
      <c r="B6" s="10"/>
      <c r="C6" s="217"/>
      <c r="D6" s="217"/>
      <c r="E6" s="76"/>
      <c r="F6" s="47"/>
    </row>
    <row r="7" spans="2:6" ht="68.05" customHeight="1" x14ac:dyDescent="0.4">
      <c r="B7" s="13"/>
      <c r="C7" s="183"/>
      <c r="D7" s="183"/>
      <c r="E7" s="77"/>
      <c r="F7" s="14"/>
    </row>
    <row r="8" spans="2:6" ht="68.05" customHeight="1" x14ac:dyDescent="0.4">
      <c r="B8" s="13"/>
      <c r="C8" s="222" t="s">
        <v>303</v>
      </c>
      <c r="D8" s="223"/>
      <c r="E8" s="78"/>
      <c r="F8" s="14"/>
    </row>
    <row r="9" spans="2:6" ht="68.05" customHeight="1" x14ac:dyDescent="0.4">
      <c r="B9" s="13"/>
      <c r="C9" s="224" t="str">
        <f>IFERROR(_xlfn.CONCAT('Score Calculation'!E2,"/4"),"Incomplete Survey")</f>
        <v>Incomplete Survey</v>
      </c>
      <c r="D9" s="224"/>
      <c r="E9" s="78"/>
      <c r="F9" s="14"/>
    </row>
    <row r="10" spans="2:6" ht="68.05" customHeight="1" x14ac:dyDescent="0.4">
      <c r="B10" s="13"/>
      <c r="C10" s="224"/>
      <c r="D10" s="224"/>
      <c r="E10" s="78"/>
      <c r="F10" s="14"/>
    </row>
    <row r="11" spans="2:6" ht="81.900000000000006" customHeight="1" x14ac:dyDescent="0.4">
      <c r="B11" s="13"/>
      <c r="C11" s="79"/>
      <c r="D11" s="80"/>
      <c r="E11" s="80"/>
      <c r="F11" s="14"/>
    </row>
    <row r="12" spans="2:6" ht="48" customHeight="1" x14ac:dyDescent="0.6">
      <c r="B12" s="13"/>
      <c r="C12" s="194" t="s">
        <v>155</v>
      </c>
      <c r="D12" s="194"/>
      <c r="E12" s="194"/>
      <c r="F12" s="14"/>
    </row>
    <row r="13" spans="2:6" ht="147.15" customHeight="1" x14ac:dyDescent="0.4">
      <c r="B13" s="13"/>
      <c r="C13" s="220" t="s">
        <v>308</v>
      </c>
      <c r="D13" s="221"/>
      <c r="E13" s="221"/>
      <c r="F13" s="14"/>
    </row>
    <row r="14" spans="2:6" ht="16" customHeight="1" x14ac:dyDescent="0.4">
      <c r="B14" s="13"/>
      <c r="C14" s="46"/>
      <c r="D14" s="46"/>
      <c r="E14" s="46"/>
      <c r="F14" s="14"/>
    </row>
    <row r="15" spans="2:6" ht="16" customHeight="1" x14ac:dyDescent="0.4">
      <c r="B15" s="13"/>
      <c r="C15" s="215"/>
      <c r="D15" s="215"/>
      <c r="E15" s="215"/>
      <c r="F15" s="14"/>
    </row>
    <row r="16" spans="2:6" ht="33.25" customHeight="1" x14ac:dyDescent="0.4">
      <c r="B16" s="13"/>
      <c r="C16" s="92" t="s">
        <v>8</v>
      </c>
      <c r="D16" s="93" t="s">
        <v>214</v>
      </c>
      <c r="E16" s="92" t="s">
        <v>155</v>
      </c>
      <c r="F16" s="14"/>
    </row>
    <row r="17" spans="2:10" ht="156.55000000000001" customHeight="1" x14ac:dyDescent="0.4">
      <c r="B17" s="13"/>
      <c r="C17" s="134" t="str" cm="1">
        <f t="array" ref="C17:E20">_xlfn._xlws.SORT(Recommendations!A2:C5,1,1)</f>
        <v>Please fill in the survey</v>
      </c>
      <c r="D17" s="105" t="str">
        <v>Contractor Management</v>
      </c>
      <c r="E17" s="94" t="str">
        <v>• Provide as many contractors as possible with a VDI, rather than a dedicated workstation
• Only provide independent contractors or contractors working on critical projects with a dedicated workstation</v>
      </c>
      <c r="F17" s="14"/>
    </row>
    <row r="18" spans="2:10" ht="191.4" customHeight="1" x14ac:dyDescent="0.4">
      <c r="B18" s="13"/>
      <c r="C18" s="135" t="str">
        <v>Please fill in the survey</v>
      </c>
      <c r="D18" s="106" t="str">
        <v>Resilience Capabilities</v>
      </c>
      <c r="E18" s="81" t="str">
        <v>• Initiate a redundancy capability optimization project: do not duplicate everything, review applications confidentiality, ensure that applications decommissioning is done properly
• Optimize backups: reduce retention duration, minimize the number of backups, optimize storage methods
• Reduce the number of backup workstations</v>
      </c>
      <c r="F18" s="14"/>
    </row>
    <row r="19" spans="2:10" ht="153.25" customHeight="1" x14ac:dyDescent="0.4">
      <c r="B19" s="13"/>
      <c r="C19" s="136" t="str">
        <v>Please fill in the survey</v>
      </c>
      <c r="D19" s="107" t="str">
        <v>Identity and Access Management</v>
      </c>
      <c r="E19" s="95" t="str">
        <v>• Consolidate use-cases on fewer solutions to optimize infrastructure and avoid duplication in multiple geographical areas - which also increases resilience and improves user experience
• Rationalize technologies and authentication methods 
• Implement authentication methods that do not require physical equipment</v>
      </c>
      <c r="F19" s="14"/>
    </row>
    <row r="20" spans="2:10" ht="126.75" customHeight="1" x14ac:dyDescent="0.4">
      <c r="B20" s="13"/>
      <c r="C20" s="134" t="str">
        <v>Please fill in the survey</v>
      </c>
      <c r="D20" s="105" t="str">
        <v>Detection and Monitoring</v>
      </c>
      <c r="E20" s="82" t="str">
        <v>• Optimize the volume of logs collected and stored: reduce verbosity, storage time and quantity
• Use an MSSP (Managed Security Service Provider) to used shared resources with other companies</v>
      </c>
      <c r="F20" s="14"/>
    </row>
    <row r="21" spans="2:10" ht="54.15" customHeight="1" x14ac:dyDescent="0.4">
      <c r="B21" s="13"/>
      <c r="C21" s="83"/>
      <c r="D21" s="112"/>
      <c r="E21" s="82"/>
      <c r="F21" s="14"/>
    </row>
    <row r="22" spans="2:10" ht="53.15" customHeight="1" x14ac:dyDescent="0.4">
      <c r="B22" s="13"/>
      <c r="C22" s="216" t="s">
        <v>216</v>
      </c>
      <c r="D22" s="216"/>
      <c r="E22" s="216"/>
      <c r="F22" s="14"/>
    </row>
    <row r="23" spans="2:10" ht="51.75" customHeight="1" x14ac:dyDescent="0.4">
      <c r="B23" s="13"/>
      <c r="C23" s="214" t="s">
        <v>313</v>
      </c>
      <c r="D23" s="214"/>
      <c r="E23" s="214"/>
      <c r="F23" s="14"/>
    </row>
    <row r="24" spans="2:10" ht="117.55" customHeight="1" x14ac:dyDescent="0.4">
      <c r="B24" s="13"/>
      <c r="C24" s="128" t="s">
        <v>272</v>
      </c>
      <c r="D24" s="127" t="s">
        <v>244</v>
      </c>
      <c r="E24" s="126" t="s">
        <v>245</v>
      </c>
      <c r="F24" s="14"/>
    </row>
    <row r="25" spans="2:10" ht="207.45" customHeight="1" x14ac:dyDescent="0.4">
      <c r="B25" s="13"/>
      <c r="C25" s="129">
        <f>'Survey '!C9</f>
        <v>1</v>
      </c>
      <c r="D25" s="116" t="str">
        <f>Recommendations!B6</f>
        <v>Generic Green IT Measures</v>
      </c>
      <c r="E25" s="115" t="str">
        <f>Recommendations!C6</f>
        <v>• Optimize the number of devices
• Ensure software is adapted to requirements and use applications to their full capacity
• Ensure data generation is adapted to requirements
•Raise awareness amongst cybersecurity staff on sustainability topics 
•Adopt a responsible purchasing policy for cybersecurity tools</v>
      </c>
      <c r="F25" s="14"/>
    </row>
    <row r="26" spans="2:10" ht="221.5" customHeight="1" x14ac:dyDescent="0.4">
      <c r="B26" s="13"/>
      <c r="C26" s="129">
        <f>'Survey '!C13</f>
        <v>2</v>
      </c>
      <c r="D26" s="124" t="str">
        <f>Recommendations!B7</f>
        <v>Sustainability in your daily risk analysis</v>
      </c>
      <c r="E26" s="119" t="str">
        <f>Recommendations!C7</f>
        <v>• Update the risk analysis method to take greenhouse gases emissions into account
• Particulary check controls that require a significant number of endpoints, or servers and computing power, or network equipment and bandwidth</v>
      </c>
      <c r="F26" s="14"/>
    </row>
    <row r="27" spans="2:10" ht="128.05000000000001" customHeight="1" x14ac:dyDescent="0.4">
      <c r="B27" s="13"/>
      <c r="C27" s="130">
        <f>'Survey '!C17</f>
        <v>3</v>
      </c>
      <c r="D27" s="125" t="str">
        <f>Recommendations!B8</f>
        <v>Greenhouse gases emissions monitoring</v>
      </c>
      <c r="E27" s="120" t="str">
        <f>Recommendations!C8</f>
        <v>• Steer and monitor greenhouse gases emissions to continuously reduce the environmental impact, either by doing: 
   • Continuous assessment with Green IT support, setting up indicators on greenhouse gases emissions on the cybersecurity dashboard 
   • Spot assessment every 2 years</v>
      </c>
      <c r="F27" s="14"/>
    </row>
    <row r="28" spans="2:10" ht="303.45" customHeight="1" x14ac:dyDescent="0.4">
      <c r="B28" s="13"/>
      <c r="C28" s="131">
        <f>'Survey '!C21</f>
        <v>4</v>
      </c>
      <c r="D28" s="117" t="str">
        <f>Recommendations!B9</f>
        <v xml:space="preserve">External Stakeholders </v>
      </c>
      <c r="E28" s="118" t="str">
        <f>Recommendations!C9</f>
        <v>• Invite external stakeholders to contribute to the transition to unlock significant emission reduction opportunities:
   • Normalization organisations (NIST, ISO, etc): incorporating sustainability in the cyber norms and standards
   • Regulator (ECB, National Cyber Agencies, etc.): assessing the impact of each cybersecurity requirement to promote the least carbon-intensive regulation options
   • Software &amp; equipment providers: ensuring the efficiency of solutions and equipment provided, ensuring a sustainable-by-design approach, for example by providing offers adapted to smaller needs
   • Acedemic research: incentivising academic research to measure the efficiency of existing protocols (encryption, authentication, etc.) and developing new sustainable cyber solutions</v>
      </c>
      <c r="F28" s="14"/>
    </row>
    <row r="29" spans="2:10" ht="13.2" customHeight="1" x14ac:dyDescent="0.4">
      <c r="B29" s="13"/>
      <c r="C29" s="20"/>
      <c r="D29" s="111"/>
      <c r="E29" s="21"/>
      <c r="F29" s="14"/>
      <c r="J29" s="113"/>
    </row>
    <row r="30" spans="2:10" ht="13.2" customHeight="1" x14ac:dyDescent="0.4">
      <c r="B30" s="13"/>
      <c r="C30" s="16"/>
      <c r="D30" s="22"/>
      <c r="E30" s="22"/>
      <c r="F30" s="14"/>
    </row>
    <row r="31" spans="2:10" x14ac:dyDescent="0.4">
      <c r="B31" s="17"/>
      <c r="C31" s="18"/>
      <c r="D31" s="23"/>
      <c r="E31" s="23"/>
      <c r="F31" s="19"/>
    </row>
  </sheetData>
  <sortState xmlns:xlrd2="http://schemas.microsoft.com/office/spreadsheetml/2017/richdata2" ref="J14:J19">
    <sortCondition ref="J14:J19"/>
  </sortState>
  <mergeCells count="9">
    <mergeCell ref="C23:E23"/>
    <mergeCell ref="C15:E15"/>
    <mergeCell ref="C22:E22"/>
    <mergeCell ref="C6:D6"/>
    <mergeCell ref="B2:F4"/>
    <mergeCell ref="C12:E12"/>
    <mergeCell ref="C13:E13"/>
    <mergeCell ref="C8:D8"/>
    <mergeCell ref="C9:D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C898-2FA9-4C19-8E3F-B4E42013EB1F}">
  <sheetPr>
    <tabColor theme="0" tint="-0.14999847407452621"/>
  </sheetPr>
  <dimension ref="B2:M35"/>
  <sheetViews>
    <sheetView zoomScale="70" zoomScaleNormal="70" workbookViewId="0"/>
  </sheetViews>
  <sheetFormatPr defaultColWidth="8.921875" defaultRowHeight="14.6" x14ac:dyDescent="0.4"/>
  <cols>
    <col min="1" max="2" width="8.921875" style="150"/>
    <col min="3" max="3" width="11.4609375" style="150" customWidth="1"/>
    <col min="4" max="4" width="8.921875" style="150"/>
    <col min="5" max="5" width="18.921875" style="150" customWidth="1"/>
    <col min="6" max="6" width="12.84375" style="150" customWidth="1"/>
    <col min="7" max="7" width="8.921875" style="150"/>
    <col min="8" max="8" width="19.4609375" style="150" customWidth="1"/>
    <col min="9" max="9" width="8.921875" style="150"/>
    <col min="10" max="10" width="17.921875" style="150" customWidth="1"/>
    <col min="11" max="11" width="6.53515625" style="150" customWidth="1"/>
    <col min="12" max="12" width="8.921875" style="150"/>
    <col min="13" max="13" width="11" style="150" customWidth="1"/>
    <col min="14" max="16384" width="8.921875" style="150"/>
  </cols>
  <sheetData>
    <row r="2" spans="2:13" ht="29.5" customHeight="1" x14ac:dyDescent="0.4">
      <c r="B2" s="232" t="s">
        <v>275</v>
      </c>
      <c r="C2" s="233"/>
      <c r="D2" s="233"/>
      <c r="E2" s="233"/>
      <c r="F2" s="233"/>
      <c r="G2" s="233"/>
      <c r="H2" s="233"/>
      <c r="I2" s="233"/>
      <c r="J2" s="233"/>
      <c r="K2" s="233"/>
      <c r="L2" s="233"/>
      <c r="M2" s="234"/>
    </row>
    <row r="3" spans="2:13" ht="37.5" customHeight="1" x14ac:dyDescent="0.4">
      <c r="B3" s="235"/>
      <c r="C3" s="236"/>
      <c r="D3" s="236"/>
      <c r="E3" s="236"/>
      <c r="F3" s="236"/>
      <c r="G3" s="236"/>
      <c r="H3" s="236"/>
      <c r="I3" s="236"/>
      <c r="J3" s="236"/>
      <c r="K3" s="236"/>
      <c r="L3" s="236"/>
      <c r="M3" s="237"/>
    </row>
    <row r="4" spans="2:13" ht="45.55" customHeight="1" x14ac:dyDescent="0.4">
      <c r="B4" s="235"/>
      <c r="C4" s="236"/>
      <c r="D4" s="236"/>
      <c r="E4" s="236"/>
      <c r="F4" s="236"/>
      <c r="G4" s="236"/>
      <c r="H4" s="236"/>
      <c r="I4" s="236"/>
      <c r="J4" s="236"/>
      <c r="K4" s="236"/>
      <c r="L4" s="236"/>
      <c r="M4" s="237"/>
    </row>
    <row r="5" spans="2:13" ht="16" customHeight="1" x14ac:dyDescent="0.5">
      <c r="B5" s="161"/>
      <c r="C5" s="160"/>
      <c r="D5" s="160"/>
      <c r="E5" s="160"/>
      <c r="F5" s="160"/>
      <c r="G5" s="160"/>
      <c r="H5" s="160"/>
      <c r="I5" s="160"/>
      <c r="J5" s="160"/>
      <c r="K5" s="160"/>
      <c r="L5" s="160"/>
      <c r="M5" s="159"/>
    </row>
    <row r="7" spans="2:13" x14ac:dyDescent="0.4">
      <c r="B7" s="10"/>
      <c r="C7" s="11"/>
      <c r="D7" s="11"/>
      <c r="E7" s="11"/>
      <c r="F7" s="11"/>
      <c r="G7" s="11"/>
      <c r="H7" s="11"/>
      <c r="I7" s="11"/>
      <c r="J7" s="11"/>
      <c r="K7" s="11"/>
      <c r="L7" s="11"/>
      <c r="M7" s="12"/>
    </row>
    <row r="8" spans="2:13" x14ac:dyDescent="0.4">
      <c r="B8" s="13"/>
      <c r="C8" s="16"/>
      <c r="D8" s="16"/>
      <c r="E8" s="16"/>
      <c r="F8" s="16"/>
      <c r="G8" s="16"/>
      <c r="H8" s="16"/>
      <c r="I8" s="16"/>
      <c r="J8" s="16"/>
      <c r="K8" s="16"/>
      <c r="L8" s="16"/>
      <c r="M8" s="14"/>
    </row>
    <row r="9" spans="2:13" s="162" customFormat="1" ht="42.55" customHeight="1" x14ac:dyDescent="0.4">
      <c r="B9" s="158"/>
      <c r="C9" s="238" t="s">
        <v>310</v>
      </c>
      <c r="D9" s="239"/>
      <c r="E9" s="239"/>
      <c r="F9" s="239"/>
      <c r="G9" s="239"/>
      <c r="H9" s="239"/>
      <c r="I9" s="239"/>
      <c r="J9" s="239"/>
      <c r="K9" s="239"/>
      <c r="L9" s="239"/>
      <c r="M9" s="157"/>
    </row>
    <row r="10" spans="2:13" x14ac:dyDescent="0.4">
      <c r="B10" s="13"/>
      <c r="C10" s="16"/>
      <c r="D10" s="16"/>
      <c r="E10" s="16"/>
      <c r="F10" s="16"/>
      <c r="G10" s="16"/>
      <c r="H10" s="16"/>
      <c r="I10" s="16"/>
      <c r="J10" s="16"/>
      <c r="K10" s="16"/>
      <c r="L10" s="16"/>
      <c r="M10" s="14"/>
    </row>
    <row r="11" spans="2:13" ht="34.5" customHeight="1" x14ac:dyDescent="0.4">
      <c r="B11" s="13"/>
      <c r="C11" s="240" t="s">
        <v>286</v>
      </c>
      <c r="D11" s="241"/>
      <c r="E11" s="241"/>
      <c r="F11" s="241"/>
      <c r="G11" s="241"/>
      <c r="H11" s="241"/>
      <c r="I11" s="241"/>
      <c r="J11" s="241"/>
      <c r="K11" s="241"/>
      <c r="L11" s="241"/>
      <c r="M11" s="14"/>
    </row>
    <row r="12" spans="2:13" ht="30.75" customHeight="1" x14ac:dyDescent="0.4">
      <c r="B12" s="13"/>
      <c r="C12" s="225" t="s">
        <v>289</v>
      </c>
      <c r="D12" s="225"/>
      <c r="E12" s="225"/>
      <c r="F12" s="225"/>
      <c r="G12" s="225"/>
      <c r="H12" s="225"/>
      <c r="I12" s="225"/>
      <c r="J12" s="225"/>
      <c r="K12" s="225"/>
      <c r="L12" s="225"/>
      <c r="M12" s="14"/>
    </row>
    <row r="13" spans="2:13" ht="158.15" customHeight="1" x14ac:dyDescent="0.4">
      <c r="B13" s="13"/>
      <c r="C13" s="226" t="s">
        <v>314</v>
      </c>
      <c r="D13" s="227"/>
      <c r="E13" s="227"/>
      <c r="F13" s="227"/>
      <c r="G13" s="227"/>
      <c r="H13" s="227"/>
      <c r="I13" s="227"/>
      <c r="J13" s="227"/>
      <c r="K13" s="227"/>
      <c r="L13" s="227"/>
      <c r="M13" s="14"/>
    </row>
    <row r="14" spans="2:13" ht="93.15" customHeight="1" x14ac:dyDescent="0.4">
      <c r="B14" s="13"/>
      <c r="C14" s="226" t="s">
        <v>283</v>
      </c>
      <c r="D14" s="228"/>
      <c r="E14" s="228"/>
      <c r="F14" s="228"/>
      <c r="G14" s="228"/>
      <c r="H14" s="228"/>
      <c r="I14" s="228"/>
      <c r="J14" s="228"/>
      <c r="K14" s="228"/>
      <c r="L14" s="228"/>
      <c r="M14" s="14"/>
    </row>
    <row r="15" spans="2:13" ht="20.5" customHeight="1" x14ac:dyDescent="0.4">
      <c r="B15" s="13"/>
      <c r="C15" s="16"/>
      <c r="D15" s="16"/>
      <c r="E15" s="16"/>
      <c r="F15" s="16"/>
      <c r="G15" s="16"/>
      <c r="H15" s="16"/>
      <c r="I15" s="16"/>
      <c r="J15" s="16"/>
      <c r="K15" s="16"/>
      <c r="L15" s="16"/>
      <c r="M15" s="14"/>
    </row>
    <row r="16" spans="2:13" ht="27.75" customHeight="1" x14ac:dyDescent="0.4">
      <c r="B16" s="13"/>
      <c r="C16" s="225" t="s">
        <v>156</v>
      </c>
      <c r="D16" s="225"/>
      <c r="E16" s="225"/>
      <c r="F16" s="225"/>
      <c r="G16" s="225"/>
      <c r="H16" s="225"/>
      <c r="I16" s="225"/>
      <c r="J16" s="225"/>
      <c r="K16" s="225"/>
      <c r="L16" s="225"/>
      <c r="M16" s="14"/>
    </row>
    <row r="17" spans="2:13" ht="77.150000000000006" customHeight="1" x14ac:dyDescent="0.4">
      <c r="B17" s="13"/>
      <c r="C17" s="226" t="s">
        <v>315</v>
      </c>
      <c r="D17" s="227"/>
      <c r="E17" s="227"/>
      <c r="F17" s="227"/>
      <c r="G17" s="227"/>
      <c r="H17" s="227"/>
      <c r="I17" s="227"/>
      <c r="J17" s="227"/>
      <c r="K17" s="227"/>
      <c r="L17" s="227"/>
      <c r="M17" s="14"/>
    </row>
    <row r="18" spans="2:13" ht="142.75" customHeight="1" x14ac:dyDescent="0.4">
      <c r="B18" s="13"/>
      <c r="C18" s="226" t="s">
        <v>316</v>
      </c>
      <c r="D18" s="228"/>
      <c r="E18" s="228"/>
      <c r="F18" s="228"/>
      <c r="G18" s="228"/>
      <c r="H18" s="228"/>
      <c r="I18" s="228"/>
      <c r="J18" s="228"/>
      <c r="K18" s="228"/>
      <c r="L18" s="228"/>
      <c r="M18" s="14"/>
    </row>
    <row r="19" spans="2:13" ht="13.2" customHeight="1" x14ac:dyDescent="0.4">
      <c r="B19" s="13"/>
      <c r="C19" s="242"/>
      <c r="D19" s="242"/>
      <c r="E19" s="242"/>
      <c r="F19" s="242"/>
      <c r="G19" s="242"/>
      <c r="H19" s="242"/>
      <c r="I19" s="242"/>
      <c r="J19" s="242"/>
      <c r="K19" s="242"/>
      <c r="L19" s="242"/>
      <c r="M19" s="14"/>
    </row>
    <row r="20" spans="2:13" ht="30.75" customHeight="1" x14ac:dyDescent="0.4">
      <c r="B20" s="13"/>
      <c r="C20" s="225" t="s">
        <v>148</v>
      </c>
      <c r="D20" s="225"/>
      <c r="E20" s="225"/>
      <c r="F20" s="225"/>
      <c r="G20" s="225"/>
      <c r="H20" s="225"/>
      <c r="I20" s="225"/>
      <c r="J20" s="225"/>
      <c r="K20" s="225"/>
      <c r="L20" s="225"/>
      <c r="M20" s="14"/>
    </row>
    <row r="21" spans="2:13" ht="83.15" customHeight="1" x14ac:dyDescent="0.4">
      <c r="B21" s="13"/>
      <c r="C21" s="243" t="s">
        <v>281</v>
      </c>
      <c r="D21" s="244"/>
      <c r="E21" s="244"/>
      <c r="F21" s="244"/>
      <c r="G21" s="244"/>
      <c r="H21" s="244"/>
      <c r="I21" s="244"/>
      <c r="J21" s="244"/>
      <c r="K21" s="244"/>
      <c r="L21" s="244"/>
      <c r="M21" s="14"/>
    </row>
    <row r="22" spans="2:13" ht="97.3" customHeight="1" x14ac:dyDescent="0.4">
      <c r="B22" s="13"/>
      <c r="C22" s="245" t="s">
        <v>282</v>
      </c>
      <c r="D22" s="246"/>
      <c r="E22" s="246"/>
      <c r="F22" s="246"/>
      <c r="G22" s="246"/>
      <c r="H22" s="246"/>
      <c r="I22" s="246"/>
      <c r="J22" s="246"/>
      <c r="K22" s="246"/>
      <c r="L22" s="246"/>
      <c r="M22" s="14"/>
    </row>
    <row r="23" spans="2:13" ht="17.25" customHeight="1" x14ac:dyDescent="0.4">
      <c r="B23" s="13"/>
      <c r="C23" s="230"/>
      <c r="D23" s="230"/>
      <c r="E23" s="230"/>
      <c r="F23" s="230"/>
      <c r="G23" s="230"/>
      <c r="H23" s="230"/>
      <c r="I23" s="230"/>
      <c r="J23" s="230"/>
      <c r="K23" s="230"/>
      <c r="L23" s="230"/>
      <c r="M23" s="14"/>
    </row>
    <row r="24" spans="2:13" ht="29.5" customHeight="1" x14ac:dyDescent="0.4">
      <c r="B24" s="13"/>
      <c r="C24" s="225" t="s">
        <v>246</v>
      </c>
      <c r="D24" s="225"/>
      <c r="E24" s="225"/>
      <c r="F24" s="225"/>
      <c r="G24" s="225"/>
      <c r="H24" s="225"/>
      <c r="I24" s="225"/>
      <c r="J24" s="225"/>
      <c r="K24" s="225"/>
      <c r="L24" s="225"/>
      <c r="M24" s="14"/>
    </row>
    <row r="25" spans="2:13" ht="81.25" customHeight="1" x14ac:dyDescent="0.4">
      <c r="B25" s="13"/>
      <c r="C25" s="226" t="s">
        <v>317</v>
      </c>
      <c r="D25" s="227"/>
      <c r="E25" s="227"/>
      <c r="F25" s="227"/>
      <c r="G25" s="227"/>
      <c r="H25" s="227"/>
      <c r="I25" s="227"/>
      <c r="J25" s="227"/>
      <c r="K25" s="227"/>
      <c r="L25" s="227"/>
      <c r="M25" s="14"/>
    </row>
    <row r="26" spans="2:13" ht="101.15" customHeight="1" x14ac:dyDescent="0.4">
      <c r="B26" s="13"/>
      <c r="C26" s="226" t="s">
        <v>283</v>
      </c>
      <c r="D26" s="228"/>
      <c r="E26" s="228"/>
      <c r="F26" s="228"/>
      <c r="G26" s="228"/>
      <c r="H26" s="228"/>
      <c r="I26" s="228"/>
      <c r="J26" s="228"/>
      <c r="K26" s="228"/>
      <c r="L26" s="228"/>
      <c r="M26" s="14"/>
    </row>
    <row r="27" spans="2:13" ht="25.3" customHeight="1" x14ac:dyDescent="0.4">
      <c r="B27" s="13"/>
      <c r="C27" s="230"/>
      <c r="D27" s="230"/>
      <c r="E27" s="230"/>
      <c r="F27" s="230"/>
      <c r="G27" s="230"/>
      <c r="H27" s="230"/>
      <c r="I27" s="230"/>
      <c r="J27" s="230"/>
      <c r="K27" s="230"/>
      <c r="L27" s="230"/>
      <c r="M27" s="14"/>
    </row>
    <row r="28" spans="2:13" ht="25.3" customHeight="1" x14ac:dyDescent="0.4">
      <c r="B28" s="13"/>
      <c r="C28" s="225" t="s">
        <v>225</v>
      </c>
      <c r="D28" s="225"/>
      <c r="E28" s="225"/>
      <c r="F28" s="225"/>
      <c r="G28" s="225"/>
      <c r="H28" s="225"/>
      <c r="I28" s="225"/>
      <c r="J28" s="225"/>
      <c r="K28" s="225"/>
      <c r="L28" s="225"/>
      <c r="M28" s="14"/>
    </row>
    <row r="29" spans="2:13" ht="84.55" customHeight="1" x14ac:dyDescent="0.4">
      <c r="B29" s="13"/>
      <c r="C29" s="229" t="s">
        <v>247</v>
      </c>
      <c r="D29" s="227"/>
      <c r="E29" s="227"/>
      <c r="F29" s="227"/>
      <c r="G29" s="227"/>
      <c r="H29" s="227"/>
      <c r="I29" s="227"/>
      <c r="J29" s="227"/>
      <c r="K29" s="227"/>
      <c r="L29" s="227"/>
      <c r="M29" s="14"/>
    </row>
    <row r="30" spans="2:13" ht="96.65" customHeight="1" x14ac:dyDescent="0.4">
      <c r="B30" s="13"/>
      <c r="C30" s="226" t="s">
        <v>318</v>
      </c>
      <c r="D30" s="228"/>
      <c r="E30" s="228"/>
      <c r="F30" s="228"/>
      <c r="G30" s="228"/>
      <c r="H30" s="228"/>
      <c r="I30" s="228"/>
      <c r="J30" s="228"/>
      <c r="K30" s="228"/>
      <c r="L30" s="228"/>
      <c r="M30" s="14"/>
    </row>
    <row r="31" spans="2:13" ht="22.2" customHeight="1" x14ac:dyDescent="0.4">
      <c r="B31" s="13"/>
      <c r="C31" s="156"/>
      <c r="D31" s="156"/>
      <c r="E31" s="156"/>
      <c r="F31" s="156"/>
      <c r="G31" s="156"/>
      <c r="H31" s="156"/>
      <c r="I31" s="156"/>
      <c r="J31" s="156"/>
      <c r="K31" s="156"/>
      <c r="L31" s="156"/>
      <c r="M31" s="14"/>
    </row>
    <row r="32" spans="2:13" ht="27.75" customHeight="1" x14ac:dyDescent="0.4">
      <c r="B32" s="13"/>
      <c r="C32" s="231" t="s">
        <v>154</v>
      </c>
      <c r="D32" s="231"/>
      <c r="E32" s="231"/>
      <c r="F32" s="231"/>
      <c r="G32" s="231"/>
      <c r="H32" s="231"/>
      <c r="I32" s="231"/>
      <c r="J32" s="231"/>
      <c r="K32" s="231"/>
      <c r="L32" s="231"/>
      <c r="M32" s="14"/>
    </row>
    <row r="33" spans="2:13" ht="83.15" customHeight="1" x14ac:dyDescent="0.4">
      <c r="B33" s="13"/>
      <c r="C33" s="226" t="s">
        <v>284</v>
      </c>
      <c r="D33" s="227"/>
      <c r="E33" s="227"/>
      <c r="F33" s="227"/>
      <c r="G33" s="227"/>
      <c r="H33" s="227"/>
      <c r="I33" s="227"/>
      <c r="J33" s="227"/>
      <c r="K33" s="227"/>
      <c r="L33" s="227"/>
      <c r="M33" s="14"/>
    </row>
    <row r="34" spans="2:13" ht="96" customHeight="1" x14ac:dyDescent="0.4">
      <c r="B34" s="13"/>
      <c r="C34" s="226" t="s">
        <v>319</v>
      </c>
      <c r="D34" s="228"/>
      <c r="E34" s="228"/>
      <c r="F34" s="228"/>
      <c r="G34" s="228"/>
      <c r="H34" s="228"/>
      <c r="I34" s="228"/>
      <c r="J34" s="228"/>
      <c r="K34" s="228"/>
      <c r="L34" s="228"/>
      <c r="M34" s="14"/>
    </row>
    <row r="35" spans="2:13" x14ac:dyDescent="0.4">
      <c r="B35" s="17"/>
      <c r="C35" s="18"/>
      <c r="D35" s="18"/>
      <c r="E35" s="18"/>
      <c r="F35" s="18"/>
      <c r="G35" s="18"/>
      <c r="H35" s="18"/>
      <c r="I35" s="18"/>
      <c r="J35" s="18"/>
      <c r="K35" s="18"/>
      <c r="L35" s="18"/>
      <c r="M35" s="19"/>
    </row>
  </sheetData>
  <mergeCells count="24">
    <mergeCell ref="C30:L30"/>
    <mergeCell ref="C32:L32"/>
    <mergeCell ref="C33:L33"/>
    <mergeCell ref="C34:L34"/>
    <mergeCell ref="B2:M4"/>
    <mergeCell ref="C9:L9"/>
    <mergeCell ref="C17:L17"/>
    <mergeCell ref="C11:L11"/>
    <mergeCell ref="C16:L16"/>
    <mergeCell ref="C19:L19"/>
    <mergeCell ref="C18:L18"/>
    <mergeCell ref="C20:L20"/>
    <mergeCell ref="C26:L26"/>
    <mergeCell ref="C27:L27"/>
    <mergeCell ref="C21:L21"/>
    <mergeCell ref="C22:L22"/>
    <mergeCell ref="C28:L28"/>
    <mergeCell ref="C12:L12"/>
    <mergeCell ref="C13:L13"/>
    <mergeCell ref="C14:L14"/>
    <mergeCell ref="C29:L29"/>
    <mergeCell ref="C23:L23"/>
    <mergeCell ref="C24:L24"/>
    <mergeCell ref="C25:L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253B-4DB1-40D7-8727-C38871383A12}">
  <sheetPr>
    <tabColor theme="0" tint="-0.249977111117893"/>
  </sheetPr>
  <dimension ref="B2:M7"/>
  <sheetViews>
    <sheetView zoomScale="70" zoomScaleNormal="70" workbookViewId="0"/>
  </sheetViews>
  <sheetFormatPr defaultColWidth="8.921875" defaultRowHeight="14.6" x14ac:dyDescent="0.4"/>
  <cols>
    <col min="1" max="2" width="8.921875" style="150"/>
    <col min="3" max="3" width="11.4609375" style="150" customWidth="1"/>
    <col min="4" max="4" width="8.921875" style="150"/>
    <col min="5" max="5" width="18.921875" style="150" customWidth="1"/>
    <col min="6" max="6" width="12.84375" style="150" customWidth="1"/>
    <col min="7" max="7" width="8.921875" style="150"/>
    <col min="8" max="8" width="19.4609375" style="150" customWidth="1"/>
    <col min="9" max="9" width="8.921875" style="150"/>
    <col min="10" max="10" width="17.921875" style="150" customWidth="1"/>
    <col min="11" max="11" width="6.53515625" style="150" customWidth="1"/>
    <col min="12" max="12" width="8.921875" style="150"/>
    <col min="13" max="13" width="11" style="150" customWidth="1"/>
    <col min="14" max="16384" width="8.921875" style="150"/>
  </cols>
  <sheetData>
    <row r="2" spans="2:13" ht="29.5" customHeight="1" x14ac:dyDescent="0.4">
      <c r="B2" s="249" t="s">
        <v>322</v>
      </c>
      <c r="C2" s="233"/>
      <c r="D2" s="233"/>
      <c r="E2" s="233"/>
      <c r="F2" s="233"/>
      <c r="G2" s="233"/>
      <c r="H2" s="233"/>
      <c r="I2" s="233"/>
      <c r="J2" s="233"/>
      <c r="K2" s="233"/>
      <c r="L2" s="233"/>
      <c r="M2" s="234"/>
    </row>
    <row r="3" spans="2:13" ht="37.5" customHeight="1" x14ac:dyDescent="0.4">
      <c r="B3" s="235"/>
      <c r="C3" s="236"/>
      <c r="D3" s="236"/>
      <c r="E3" s="236"/>
      <c r="F3" s="236"/>
      <c r="G3" s="236"/>
      <c r="H3" s="236"/>
      <c r="I3" s="236"/>
      <c r="J3" s="236"/>
      <c r="K3" s="236"/>
      <c r="L3" s="236"/>
      <c r="M3" s="237"/>
    </row>
    <row r="4" spans="2:13" ht="45.55" customHeight="1" x14ac:dyDescent="0.4">
      <c r="B4" s="235"/>
      <c r="C4" s="236"/>
      <c r="D4" s="236"/>
      <c r="E4" s="236"/>
      <c r="F4" s="236"/>
      <c r="G4" s="236"/>
      <c r="H4" s="236"/>
      <c r="I4" s="236"/>
      <c r="J4" s="236"/>
      <c r="K4" s="236"/>
      <c r="L4" s="236"/>
      <c r="M4" s="237"/>
    </row>
    <row r="5" spans="2:13" ht="20.5" customHeight="1" x14ac:dyDescent="0.55000000000000004">
      <c r="B5" s="186"/>
      <c r="C5" s="187"/>
      <c r="D5" s="187"/>
      <c r="E5" s="187"/>
      <c r="F5" s="187"/>
      <c r="G5" s="187"/>
      <c r="H5" s="187"/>
      <c r="I5" s="187"/>
      <c r="J5" s="187"/>
      <c r="K5" s="187"/>
      <c r="L5" s="187"/>
      <c r="M5" s="188"/>
    </row>
    <row r="6" spans="2:13" ht="67.5" customHeight="1" x14ac:dyDescent="0.55000000000000004">
      <c r="B6" s="186"/>
      <c r="C6" s="247" t="s">
        <v>321</v>
      </c>
      <c r="D6" s="248"/>
      <c r="E6" s="248"/>
      <c r="F6" s="248"/>
      <c r="G6" s="248"/>
      <c r="H6" s="248"/>
      <c r="I6" s="248"/>
      <c r="J6" s="248"/>
      <c r="K6" s="248"/>
      <c r="L6" s="248"/>
      <c r="M6" s="188"/>
    </row>
    <row r="7" spans="2:13" ht="16" customHeight="1" x14ac:dyDescent="0.5">
      <c r="B7" s="161"/>
      <c r="C7" s="160"/>
      <c r="D7" s="160"/>
      <c r="E7" s="160"/>
      <c r="F7" s="160"/>
      <c r="G7" s="160"/>
      <c r="H7" s="160"/>
      <c r="I7" s="160"/>
      <c r="J7" s="160"/>
      <c r="K7" s="160"/>
      <c r="L7" s="160"/>
      <c r="M7" s="159"/>
    </row>
  </sheetData>
  <mergeCells count="2">
    <mergeCell ref="C6:L6"/>
    <mergeCell ref="B2:M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726D-37BE-4A29-9BEB-DD5DB8613330}">
  <sheetPr>
    <tabColor theme="8" tint="0.79998168889431442"/>
  </sheetPr>
  <dimension ref="A1:L19"/>
  <sheetViews>
    <sheetView topLeftCell="A12" zoomScale="70" zoomScaleNormal="70" workbookViewId="0">
      <selection activeCell="B2" sqref="B2:M4"/>
    </sheetView>
  </sheetViews>
  <sheetFormatPr defaultColWidth="8.921875" defaultRowHeight="14.6" x14ac:dyDescent="0.4"/>
  <cols>
    <col min="1" max="1" width="15.61328125" style="1" customWidth="1"/>
    <col min="2" max="2" width="66.3828125" style="1" customWidth="1"/>
    <col min="3" max="3" width="30.53515625" style="3" customWidth="1"/>
    <col min="4" max="4" width="8.15234375" style="3" customWidth="1"/>
    <col min="5" max="5" width="17.3828125" style="1" customWidth="1"/>
    <col min="6" max="16384" width="8.921875" style="1"/>
  </cols>
  <sheetData>
    <row r="1" spans="1:12" x14ac:dyDescent="0.4">
      <c r="A1" s="39" t="s">
        <v>152</v>
      </c>
      <c r="B1" s="39" t="s">
        <v>7</v>
      </c>
      <c r="C1" s="39" t="s">
        <v>167</v>
      </c>
      <c r="D1" s="39" t="s">
        <v>161</v>
      </c>
      <c r="E1" s="121"/>
      <c r="F1" s="40"/>
      <c r="G1" s="40"/>
    </row>
    <row r="2" spans="1:12" ht="29.15" x14ac:dyDescent="0.4">
      <c r="A2" s="164" t="s">
        <v>294</v>
      </c>
      <c r="B2" s="179" t="s">
        <v>250</v>
      </c>
      <c r="C2" s="110">
        <f>'Survey '!D11</f>
        <v>0</v>
      </c>
      <c r="D2" s="155" t="e">
        <f>VLOOKUP(C2,Answers_Maturity,2,0)</f>
        <v>#N/A</v>
      </c>
    </row>
    <row r="3" spans="1:12" x14ac:dyDescent="0.4">
      <c r="A3" s="164" t="s">
        <v>294</v>
      </c>
      <c r="B3" s="179" t="s">
        <v>221</v>
      </c>
      <c r="C3" s="110">
        <f>'Survey '!D15</f>
        <v>0</v>
      </c>
      <c r="D3" s="155" t="e">
        <f>VLOOKUP(C3,Answers_Maturity,2,0)</f>
        <v>#N/A</v>
      </c>
    </row>
    <row r="4" spans="1:12" ht="29.15" x14ac:dyDescent="0.4">
      <c r="A4" s="164" t="s">
        <v>294</v>
      </c>
      <c r="B4" s="179" t="s">
        <v>222</v>
      </c>
      <c r="C4" s="110">
        <f>'Survey '!D19</f>
        <v>0</v>
      </c>
      <c r="D4" s="155" t="e">
        <f>VLOOKUP(C4,Answers_Maturity,2,0)</f>
        <v>#N/A</v>
      </c>
    </row>
    <row r="5" spans="1:12" ht="29.15" x14ac:dyDescent="0.4">
      <c r="A5" s="164" t="s">
        <v>294</v>
      </c>
      <c r="B5" s="179" t="s">
        <v>288</v>
      </c>
      <c r="C5" s="110">
        <f>'Survey '!D23</f>
        <v>0</v>
      </c>
      <c r="D5" s="155" t="e">
        <f>VLOOKUP(C5,Answers_Maturity,2,0)</f>
        <v>#N/A</v>
      </c>
    </row>
    <row r="6" spans="1:12" ht="29.15" x14ac:dyDescent="0.4">
      <c r="A6" s="164" t="s">
        <v>0</v>
      </c>
      <c r="B6" s="165" t="s">
        <v>150</v>
      </c>
      <c r="C6" s="185" t="str">
        <f>IF(ISBLANK('Survey '!D29),"Blank",'Survey '!D29)</f>
        <v>Blank</v>
      </c>
      <c r="D6" s="155" t="str">
        <f>C6</f>
        <v>Blank</v>
      </c>
      <c r="E6" s="36"/>
      <c r="F6" s="6"/>
      <c r="G6" s="6"/>
      <c r="H6" s="6"/>
      <c r="I6" s="6"/>
      <c r="J6" s="6"/>
      <c r="K6" s="6"/>
      <c r="L6" s="6"/>
    </row>
    <row r="7" spans="1:12" ht="29.15" x14ac:dyDescent="0.4">
      <c r="A7" s="164" t="s">
        <v>0</v>
      </c>
      <c r="B7" s="179" t="s">
        <v>262</v>
      </c>
      <c r="C7" s="155">
        <f>'Survey '!D33</f>
        <v>0</v>
      </c>
      <c r="D7" s="155" t="e">
        <f>VLOOKUP(C7,Countries,2,0)</f>
        <v>#N/A</v>
      </c>
      <c r="E7" s="36"/>
      <c r="F7" s="6"/>
      <c r="G7" s="6"/>
      <c r="H7" s="6"/>
      <c r="I7" s="6"/>
      <c r="J7" s="6"/>
      <c r="K7" s="6"/>
      <c r="L7" s="6"/>
    </row>
    <row r="8" spans="1:12" ht="29.15" x14ac:dyDescent="0.4">
      <c r="A8" s="164" t="s">
        <v>0</v>
      </c>
      <c r="B8" s="179" t="s">
        <v>264</v>
      </c>
      <c r="C8" s="155">
        <f>'Survey '!D37</f>
        <v>0</v>
      </c>
      <c r="D8" s="167" t="e">
        <f>VLOOKUP(C8,Answers_Cloud,2,0)</f>
        <v>#N/A</v>
      </c>
      <c r="E8" s="36"/>
      <c r="F8" s="6"/>
      <c r="G8" s="6"/>
      <c r="H8" s="6"/>
      <c r="I8" s="6"/>
      <c r="J8" s="6"/>
      <c r="K8" s="6"/>
      <c r="L8" s="6"/>
    </row>
    <row r="9" spans="1:12" ht="29.15" x14ac:dyDescent="0.4">
      <c r="A9" s="164" t="s">
        <v>0</v>
      </c>
      <c r="B9" s="179" t="s">
        <v>249</v>
      </c>
      <c r="C9" s="155">
        <f>'Survey '!D41</f>
        <v>0</v>
      </c>
      <c r="D9" s="155" t="e">
        <f>VLOOKUP(C9,Answers_SeversLifespan,2,0)</f>
        <v>#N/A</v>
      </c>
      <c r="E9" s="6"/>
      <c r="G9" s="6"/>
      <c r="H9" s="6"/>
      <c r="I9" s="6"/>
      <c r="J9" s="6"/>
      <c r="K9" s="6"/>
      <c r="L9" s="6"/>
    </row>
    <row r="10" spans="1:12" ht="29.15" x14ac:dyDescent="0.4">
      <c r="A10" s="164" t="s">
        <v>0</v>
      </c>
      <c r="B10" s="179" t="s">
        <v>248</v>
      </c>
      <c r="C10" s="155">
        <f>'Survey '!D45</f>
        <v>0</v>
      </c>
      <c r="D10" s="155" t="e">
        <f>IFERROR(VLOOKUP(C10,Countries,2,0),Value_CountryStaff)</f>
        <v>#N/A</v>
      </c>
      <c r="E10" s="6"/>
      <c r="G10" s="6"/>
      <c r="H10" s="6"/>
      <c r="I10" s="6"/>
      <c r="J10" s="6"/>
      <c r="K10" s="6"/>
      <c r="L10" s="6"/>
    </row>
    <row r="11" spans="1:12" ht="29.15" x14ac:dyDescent="0.4">
      <c r="A11" s="6" t="s">
        <v>148</v>
      </c>
      <c r="B11" s="179" t="s">
        <v>258</v>
      </c>
      <c r="C11" s="155">
        <f>'Survey '!D51</f>
        <v>0</v>
      </c>
      <c r="D11" s="169" t="e">
        <f>VLOOKUP(C11,Answers_RedundantApps,2,0)</f>
        <v>#N/A</v>
      </c>
      <c r="E11" s="6"/>
      <c r="G11" s="6"/>
      <c r="H11" s="6"/>
      <c r="I11" s="6"/>
      <c r="J11" s="6"/>
      <c r="K11" s="6"/>
      <c r="L11" s="6"/>
    </row>
    <row r="12" spans="1:12" ht="29.15" x14ac:dyDescent="0.4">
      <c r="A12" s="6" t="s">
        <v>148</v>
      </c>
      <c r="B12" s="179" t="s">
        <v>261</v>
      </c>
      <c r="C12" s="155">
        <f>'Survey '!D55</f>
        <v>0</v>
      </c>
      <c r="D12" s="155" t="e">
        <f>VLOOKUP(C12,Countries,2,0)</f>
        <v>#N/A</v>
      </c>
      <c r="E12" s="6"/>
      <c r="G12" s="6"/>
      <c r="H12" s="6"/>
      <c r="I12" s="6"/>
      <c r="J12" s="6"/>
      <c r="K12" s="6"/>
      <c r="L12" s="6"/>
    </row>
    <row r="13" spans="1:12" ht="43.75" x14ac:dyDescent="0.4">
      <c r="A13" s="6" t="s">
        <v>246</v>
      </c>
      <c r="B13" s="179" t="s">
        <v>277</v>
      </c>
      <c r="C13" s="155">
        <f>'Survey '!D61</f>
        <v>0</v>
      </c>
      <c r="D13" s="155" t="e">
        <f>VLOOKUP(C13,Answers_IAM,2,0)</f>
        <v>#N/A</v>
      </c>
      <c r="E13" s="6"/>
      <c r="F13" s="6"/>
      <c r="G13" s="6"/>
      <c r="H13" s="6"/>
      <c r="I13" s="6"/>
      <c r="J13" s="6"/>
      <c r="K13" s="6"/>
      <c r="L13" s="6"/>
    </row>
    <row r="14" spans="1:12" ht="43.75" x14ac:dyDescent="0.4">
      <c r="A14" s="6" t="s">
        <v>246</v>
      </c>
      <c r="B14" s="179" t="s">
        <v>278</v>
      </c>
      <c r="C14" s="155">
        <f>'Survey '!D65</f>
        <v>0</v>
      </c>
      <c r="D14" s="155" t="e">
        <f>VLOOKUP(C14,Answers_IAM,2,0)</f>
        <v>#N/A</v>
      </c>
    </row>
    <row r="15" spans="1:12" ht="43.75" x14ac:dyDescent="0.4">
      <c r="A15" s="6" t="s">
        <v>246</v>
      </c>
      <c r="B15" s="179" t="s">
        <v>279</v>
      </c>
      <c r="C15" s="155">
        <f>'Survey '!D69</f>
        <v>0</v>
      </c>
      <c r="D15" s="155" t="e">
        <f>VLOOKUP(C15,Answers_IAM,2,0)</f>
        <v>#N/A</v>
      </c>
    </row>
    <row r="16" spans="1:12" ht="43.75" x14ac:dyDescent="0.4">
      <c r="A16" s="6" t="s">
        <v>246</v>
      </c>
      <c r="B16" s="179" t="s">
        <v>280</v>
      </c>
      <c r="C16" s="155">
        <f>'Survey '!D73</f>
        <v>0</v>
      </c>
      <c r="D16" s="155" t="e">
        <f>VLOOKUP(C16,Answers_IAM,2,0)</f>
        <v>#N/A</v>
      </c>
    </row>
    <row r="17" spans="1:12" ht="29.15" x14ac:dyDescent="0.4">
      <c r="A17" s="6" t="s">
        <v>225</v>
      </c>
      <c r="B17" s="179" t="s">
        <v>259</v>
      </c>
      <c r="C17" s="184" t="str">
        <f>IF(ISBLANK('Survey '!D79),"Blank",'Survey '!D79)</f>
        <v>Blank</v>
      </c>
      <c r="D17" s="155" t="str">
        <f>C17</f>
        <v>Blank</v>
      </c>
      <c r="E17" s="6"/>
      <c r="F17" s="6"/>
      <c r="G17" s="6"/>
      <c r="H17" s="6"/>
      <c r="I17" s="6"/>
      <c r="J17" s="6"/>
      <c r="K17" s="6"/>
      <c r="L17" s="6"/>
    </row>
    <row r="18" spans="1:12" ht="29.15" x14ac:dyDescent="0.4">
      <c r="A18" s="6" t="s">
        <v>154</v>
      </c>
      <c r="B18" s="179" t="s">
        <v>235</v>
      </c>
      <c r="C18" s="185" t="str">
        <f>IF(ISBLANK('Survey '!D84),"Blank",'Survey '!D84)</f>
        <v>Blank</v>
      </c>
      <c r="D18" s="155" t="str">
        <f>C18</f>
        <v>Blank</v>
      </c>
      <c r="E18" s="6"/>
      <c r="F18" s="6"/>
      <c r="G18" s="6"/>
      <c r="H18" s="6"/>
      <c r="I18" s="6"/>
      <c r="J18" s="6"/>
      <c r="K18" s="6"/>
      <c r="L18" s="6"/>
    </row>
    <row r="19" spans="1:12" ht="29.15" x14ac:dyDescent="0.4">
      <c r="A19" s="6" t="s">
        <v>154</v>
      </c>
      <c r="B19" s="179" t="s">
        <v>268</v>
      </c>
      <c r="C19" s="167" t="str">
        <f>IF(ISBLANK('Survey '!D88),"Blank",'Survey '!D88)</f>
        <v>Blank</v>
      </c>
      <c r="D19" s="169" t="str">
        <f>C19</f>
        <v>Blank</v>
      </c>
      <c r="E19" s="6"/>
      <c r="F19" s="6"/>
      <c r="G19" s="6"/>
      <c r="H19" s="6"/>
      <c r="I19" s="6"/>
      <c r="J19" s="6"/>
      <c r="K19" s="6"/>
      <c r="L19"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DF48-17CD-4605-B2E1-7EADC18480C0}">
  <sheetPr>
    <tabColor theme="8" tint="0.79998168889431442"/>
  </sheetPr>
  <dimension ref="A1:H101"/>
  <sheetViews>
    <sheetView zoomScale="85" zoomScaleNormal="85" workbookViewId="0">
      <selection activeCell="B2" sqref="B2:M4"/>
    </sheetView>
  </sheetViews>
  <sheetFormatPr defaultRowHeight="14.6" x14ac:dyDescent="0.4"/>
  <cols>
    <col min="1" max="1" width="72.07421875" customWidth="1"/>
    <col min="2" max="2" width="13.69140625" customWidth="1"/>
    <col min="3" max="3" width="31.4609375" bestFit="1" customWidth="1"/>
    <col min="4" max="4" width="23.53515625" bestFit="1" customWidth="1"/>
    <col min="5" max="5" width="23.53515625" customWidth="1"/>
    <col min="6" max="6" width="6.07421875" customWidth="1"/>
    <col min="7" max="7" width="23.921875" customWidth="1"/>
  </cols>
  <sheetData>
    <row r="1" spans="1:8" x14ac:dyDescent="0.4">
      <c r="A1" s="39" t="s">
        <v>168</v>
      </c>
      <c r="B1" s="39" t="s">
        <v>169</v>
      </c>
      <c r="C1" s="39" t="s">
        <v>176</v>
      </c>
      <c r="D1" s="39" t="s">
        <v>297</v>
      </c>
      <c r="E1" s="39" t="s">
        <v>298</v>
      </c>
      <c r="G1" s="250" t="s">
        <v>190</v>
      </c>
      <c r="H1" s="250"/>
    </row>
    <row r="2" spans="1:8" x14ac:dyDescent="0.4">
      <c r="A2" s="50" t="s">
        <v>294</v>
      </c>
      <c r="B2" s="50" t="s">
        <v>205</v>
      </c>
      <c r="C2" s="50" t="e">
        <f>B23</f>
        <v>#N/A</v>
      </c>
      <c r="E2" s="50" t="e">
        <f>C2</f>
        <v>#N/A</v>
      </c>
    </row>
    <row r="3" spans="1:8" x14ac:dyDescent="0.4">
      <c r="A3" s="50" t="s">
        <v>148</v>
      </c>
      <c r="B3" s="50" t="s">
        <v>205</v>
      </c>
      <c r="C3" s="52" t="e">
        <f>B39</f>
        <v>#N/A</v>
      </c>
      <c r="D3" s="50" t="e" cm="1">
        <f t="array" ref="D3">1+SUMPRODUCT((C3&gt;=Thresholds_Redundancy)*1)</f>
        <v>#N/A</v>
      </c>
      <c r="E3" s="50" t="e">
        <f>ABS(D3-5)</f>
        <v>#N/A</v>
      </c>
      <c r="G3" s="50" t="s">
        <v>148</v>
      </c>
      <c r="H3" s="41" t="e">
        <f>E3</f>
        <v>#N/A</v>
      </c>
    </row>
    <row r="4" spans="1:8" x14ac:dyDescent="0.4">
      <c r="A4" s="50" t="s">
        <v>246</v>
      </c>
      <c r="B4" s="50" t="s">
        <v>205</v>
      </c>
      <c r="C4" s="50" t="e">
        <f>B64</f>
        <v>#N/A</v>
      </c>
      <c r="D4" s="50" t="e" cm="1">
        <f t="array" ref="D4">1+SUMPRODUCT((C4&gt;=Thresholds_IAM)*1)</f>
        <v>#N/A</v>
      </c>
      <c r="E4" s="50" t="e">
        <f>ABS(D4-5)</f>
        <v>#N/A</v>
      </c>
      <c r="G4" s="50" t="s">
        <v>246</v>
      </c>
      <c r="H4" s="41" t="e">
        <f t="shared" ref="H4:H5" si="0">E4</f>
        <v>#N/A</v>
      </c>
    </row>
    <row r="5" spans="1:8" x14ac:dyDescent="0.4">
      <c r="A5" s="50" t="s">
        <v>225</v>
      </c>
      <c r="B5" s="50" t="s">
        <v>205</v>
      </c>
      <c r="C5" s="53" t="e">
        <f>B84</f>
        <v>#VALUE!</v>
      </c>
      <c r="D5" s="50" t="e" cm="1">
        <f t="array" ref="D5">1+SUMPRODUCT((C5&gt;=Thresholds_Logs)*1)</f>
        <v>#VALUE!</v>
      </c>
      <c r="E5" s="50" t="e">
        <f>ABS(D5-5)</f>
        <v>#VALUE!</v>
      </c>
      <c r="F5" s="43"/>
      <c r="G5" s="50" t="s">
        <v>225</v>
      </c>
      <c r="H5" s="41" t="e">
        <f t="shared" si="0"/>
        <v>#VALUE!</v>
      </c>
    </row>
    <row r="6" spans="1:8" x14ac:dyDescent="0.4">
      <c r="A6" s="50" t="s">
        <v>154</v>
      </c>
      <c r="B6" s="50" t="s">
        <v>189</v>
      </c>
      <c r="C6" s="54" t="e">
        <f>B98</f>
        <v>#N/A</v>
      </c>
      <c r="D6" s="50" t="e" cm="1">
        <f t="array" ref="D6">1+SUMPRODUCT((C6&gt;=Thresholds_Contractors)*1)</f>
        <v>#N/A</v>
      </c>
      <c r="E6" s="50" t="e">
        <f>ABS(D6-5)</f>
        <v>#N/A</v>
      </c>
      <c r="G6" s="50" t="s">
        <v>154</v>
      </c>
      <c r="H6" s="41" t="e">
        <f>E6</f>
        <v>#N/A</v>
      </c>
    </row>
    <row r="8" spans="1:8" s="75" customFormat="1" x14ac:dyDescent="0.4"/>
    <row r="9" spans="1:8" x14ac:dyDescent="0.4">
      <c r="A9" s="48" t="s">
        <v>290</v>
      </c>
    </row>
    <row r="10" spans="1:8" x14ac:dyDescent="0.4">
      <c r="A10" s="170" t="s">
        <v>291</v>
      </c>
    </row>
    <row r="11" spans="1:8" x14ac:dyDescent="0.4">
      <c r="A11" s="171" t="s">
        <v>292</v>
      </c>
    </row>
    <row r="12" spans="1:8" x14ac:dyDescent="0.4">
      <c r="A12" s="50" t="s">
        <v>293</v>
      </c>
    </row>
    <row r="13" spans="1:8" x14ac:dyDescent="0.4">
      <c r="A13" s="72" t="s">
        <v>302</v>
      </c>
    </row>
    <row r="15" spans="1:8" s="75" customFormat="1" x14ac:dyDescent="0.4"/>
    <row r="17" spans="1:5" x14ac:dyDescent="0.4">
      <c r="A17" s="48" t="s">
        <v>294</v>
      </c>
    </row>
    <row r="18" spans="1:5" x14ac:dyDescent="0.4">
      <c r="A18" s="49" t="s">
        <v>196</v>
      </c>
      <c r="B18" s="49" t="s">
        <v>161</v>
      </c>
      <c r="C18" s="49" t="s">
        <v>169</v>
      </c>
      <c r="D18" s="177" t="s">
        <v>177</v>
      </c>
      <c r="E18" s="177"/>
    </row>
    <row r="19" spans="1:5" x14ac:dyDescent="0.4">
      <c r="A19" s="50" t="s">
        <v>296</v>
      </c>
      <c r="B19" s="170" t="e">
        <f>Value_Maturity_1</f>
        <v>#N/A</v>
      </c>
      <c r="C19" s="50" t="s">
        <v>205</v>
      </c>
      <c r="D19" s="177"/>
      <c r="E19" s="177"/>
    </row>
    <row r="20" spans="1:5" x14ac:dyDescent="0.4">
      <c r="A20" s="50" t="s">
        <v>220</v>
      </c>
      <c r="B20" s="170" t="e">
        <f>Value_Maturity_2</f>
        <v>#N/A</v>
      </c>
      <c r="C20" s="50" t="s">
        <v>205</v>
      </c>
      <c r="D20" s="177"/>
      <c r="E20" s="177"/>
    </row>
    <row r="21" spans="1:5" x14ac:dyDescent="0.4">
      <c r="A21" s="50" t="s">
        <v>219</v>
      </c>
      <c r="B21" s="170" t="e">
        <f>Value_Maturity_3</f>
        <v>#N/A</v>
      </c>
      <c r="C21" s="50" t="s">
        <v>205</v>
      </c>
      <c r="D21" s="177"/>
      <c r="E21" s="177"/>
    </row>
    <row r="22" spans="1:5" x14ac:dyDescent="0.4">
      <c r="A22" s="50" t="s">
        <v>288</v>
      </c>
      <c r="B22" s="170" t="e">
        <f>Value_Maturity_4</f>
        <v>#N/A</v>
      </c>
      <c r="C22" s="50" t="s">
        <v>205</v>
      </c>
      <c r="D22" s="177"/>
      <c r="E22" s="177"/>
    </row>
    <row r="23" spans="1:5" x14ac:dyDescent="0.4">
      <c r="A23" s="181" t="s">
        <v>294</v>
      </c>
      <c r="B23" s="182" t="e">
        <f>SUM(B19:B22)</f>
        <v>#N/A</v>
      </c>
      <c r="C23" s="50" t="s">
        <v>205</v>
      </c>
      <c r="D23" s="177"/>
      <c r="E23" s="177"/>
    </row>
    <row r="26" spans="1:5" s="75" customFormat="1" x14ac:dyDescent="0.4"/>
    <row r="28" spans="1:5" x14ac:dyDescent="0.4">
      <c r="A28" s="48" t="s">
        <v>148</v>
      </c>
    </row>
    <row r="29" spans="1:5" x14ac:dyDescent="0.4">
      <c r="A29" s="49" t="s">
        <v>196</v>
      </c>
      <c r="B29" s="49" t="s">
        <v>161</v>
      </c>
      <c r="C29" s="49" t="s">
        <v>169</v>
      </c>
      <c r="D29" t="s">
        <v>177</v>
      </c>
    </row>
    <row r="30" spans="1:5" x14ac:dyDescent="0.4">
      <c r="A30" s="50" t="s">
        <v>197</v>
      </c>
      <c r="B30" s="55" t="e">
        <f>Value_RedundantApps</f>
        <v>#N/A</v>
      </c>
      <c r="C30" s="50" t="s">
        <v>198</v>
      </c>
    </row>
    <row r="31" spans="1:5" x14ac:dyDescent="0.4">
      <c r="A31" s="50" t="s">
        <v>201</v>
      </c>
      <c r="B31" s="51">
        <v>0.26895045041723731</v>
      </c>
      <c r="C31" s="50" t="s">
        <v>198</v>
      </c>
      <c r="D31" t="s">
        <v>203</v>
      </c>
    </row>
    <row r="32" spans="1:5" x14ac:dyDescent="0.4">
      <c r="A32" s="50" t="s">
        <v>202</v>
      </c>
      <c r="B32" s="60">
        <v>0.73104954958276269</v>
      </c>
      <c r="C32" s="61" t="s">
        <v>198</v>
      </c>
      <c r="D32" t="s">
        <v>203</v>
      </c>
    </row>
    <row r="33" spans="1:4" x14ac:dyDescent="0.4">
      <c r="A33" s="50" t="s">
        <v>211</v>
      </c>
      <c r="B33" s="62" t="e">
        <f>Value_ServersLifespan</f>
        <v>#N/A</v>
      </c>
      <c r="C33" s="61" t="s">
        <v>182</v>
      </c>
    </row>
    <row r="34" spans="1:4" x14ac:dyDescent="0.4">
      <c r="A34" s="50" t="s">
        <v>213</v>
      </c>
      <c r="B34" s="62">
        <v>5</v>
      </c>
      <c r="C34" s="61" t="s">
        <v>182</v>
      </c>
      <c r="D34" t="s">
        <v>203</v>
      </c>
    </row>
    <row r="35" spans="1:4" x14ac:dyDescent="0.4">
      <c r="A35" s="50" t="s">
        <v>212</v>
      </c>
      <c r="B35" s="63" t="e">
        <f>B33/B34</f>
        <v>#N/A</v>
      </c>
      <c r="C35" s="61" t="s">
        <v>200</v>
      </c>
    </row>
    <row r="36" spans="1:4" x14ac:dyDescent="0.4">
      <c r="A36" s="50" t="s">
        <v>207</v>
      </c>
      <c r="B36" s="56" t="e">
        <f>Value_CountryRedundancy</f>
        <v>#N/A</v>
      </c>
      <c r="C36" s="50" t="s">
        <v>192</v>
      </c>
    </row>
    <row r="37" spans="1:4" x14ac:dyDescent="0.4">
      <c r="A37" s="50" t="s">
        <v>199</v>
      </c>
      <c r="B37" s="73" t="e">
        <f>B36/Countries!$B$43</f>
        <v>#N/A</v>
      </c>
      <c r="C37" s="50" t="s">
        <v>200</v>
      </c>
      <c r="D37" t="s">
        <v>191</v>
      </c>
    </row>
    <row r="38" spans="1:4" x14ac:dyDescent="0.4">
      <c r="A38" s="50" t="s">
        <v>204</v>
      </c>
      <c r="B38" s="52" t="e">
        <f>B32/B35+B31*B37</f>
        <v>#N/A</v>
      </c>
      <c r="C38" s="50" t="s">
        <v>200</v>
      </c>
    </row>
    <row r="39" spans="1:4" x14ac:dyDescent="0.4">
      <c r="A39" s="50" t="s">
        <v>243</v>
      </c>
      <c r="B39" s="52" t="e">
        <f>B38*B30</f>
        <v>#N/A</v>
      </c>
      <c r="C39" s="50" t="s">
        <v>205</v>
      </c>
    </row>
    <row r="40" spans="1:4" x14ac:dyDescent="0.4">
      <c r="A40" s="50" t="s">
        <v>236</v>
      </c>
      <c r="B40" s="122" t="e">
        <f>Value_OnPremRatio</f>
        <v>#N/A</v>
      </c>
      <c r="C40" s="50" t="s">
        <v>198</v>
      </c>
    </row>
    <row r="41" spans="1:4" x14ac:dyDescent="0.4">
      <c r="A41" s="61" t="s">
        <v>237</v>
      </c>
      <c r="B41" s="123" t="e">
        <f>1-B40</f>
        <v>#N/A</v>
      </c>
      <c r="C41" s="61" t="s">
        <v>198</v>
      </c>
    </row>
    <row r="42" spans="1:4" x14ac:dyDescent="0.4">
      <c r="A42" s="50" t="s">
        <v>242</v>
      </c>
      <c r="B42" s="72" t="e">
        <f>B39*B40+B30*B41</f>
        <v>#N/A</v>
      </c>
      <c r="C42" s="50" t="s">
        <v>205</v>
      </c>
    </row>
    <row r="44" spans="1:4" s="75" customFormat="1" x14ac:dyDescent="0.4"/>
    <row r="46" spans="1:4" x14ac:dyDescent="0.4">
      <c r="A46" s="48" t="s">
        <v>246</v>
      </c>
    </row>
    <row r="47" spans="1:4" x14ac:dyDescent="0.4">
      <c r="A47" s="49" t="s">
        <v>196</v>
      </c>
      <c r="B47" s="49" t="s">
        <v>161</v>
      </c>
      <c r="C47" s="49" t="s">
        <v>169</v>
      </c>
      <c r="D47" t="s">
        <v>177</v>
      </c>
    </row>
    <row r="48" spans="1:4" x14ac:dyDescent="0.4">
      <c r="A48" s="50" t="s">
        <v>227</v>
      </c>
      <c r="B48" s="64" t="e">
        <f>Value_IAM_IAG</f>
        <v>#N/A</v>
      </c>
      <c r="C48" s="50" t="s">
        <v>205</v>
      </c>
    </row>
    <row r="49" spans="1:4" x14ac:dyDescent="0.4">
      <c r="A49" s="50" t="s">
        <v>228</v>
      </c>
      <c r="B49" s="64" t="e">
        <f>Value_IAM_PAM</f>
        <v>#N/A</v>
      </c>
      <c r="C49" s="50" t="s">
        <v>205</v>
      </c>
    </row>
    <row r="50" spans="1:4" x14ac:dyDescent="0.4">
      <c r="A50" s="50" t="s">
        <v>229</v>
      </c>
      <c r="B50" s="64" t="e">
        <f>Value_IAM_ACStaff</f>
        <v>#N/A</v>
      </c>
      <c r="C50" s="50" t="s">
        <v>205</v>
      </c>
    </row>
    <row r="51" spans="1:4" x14ac:dyDescent="0.4">
      <c r="A51" s="50" t="s">
        <v>230</v>
      </c>
      <c r="B51" s="64" t="e">
        <f>Value_IAM_ACClients</f>
        <v>#N/A</v>
      </c>
      <c r="C51" s="50" t="s">
        <v>205</v>
      </c>
    </row>
    <row r="52" spans="1:4" x14ac:dyDescent="0.4">
      <c r="A52" s="50" t="s">
        <v>231</v>
      </c>
      <c r="B52" s="50" t="e">
        <f>SUM(B48:B51)</f>
        <v>#N/A</v>
      </c>
      <c r="C52" s="50" t="s">
        <v>205</v>
      </c>
    </row>
    <row r="53" spans="1:4" x14ac:dyDescent="0.4">
      <c r="A53" s="50" t="s">
        <v>201</v>
      </c>
      <c r="B53" s="51">
        <v>0.26895045041723731</v>
      </c>
      <c r="C53" s="50" t="s">
        <v>198</v>
      </c>
      <c r="D53" t="s">
        <v>203</v>
      </c>
    </row>
    <row r="54" spans="1:4" x14ac:dyDescent="0.4">
      <c r="A54" s="50" t="s">
        <v>202</v>
      </c>
      <c r="B54" s="51">
        <v>0.73104954958276269</v>
      </c>
      <c r="C54" s="50" t="s">
        <v>198</v>
      </c>
      <c r="D54" t="s">
        <v>203</v>
      </c>
    </row>
    <row r="55" spans="1:4" x14ac:dyDescent="0.4">
      <c r="A55" s="50" t="s">
        <v>211</v>
      </c>
      <c r="B55" s="64" t="e">
        <f>Value_ServersLifespan</f>
        <v>#N/A</v>
      </c>
      <c r="C55" s="50" t="s">
        <v>182</v>
      </c>
    </row>
    <row r="56" spans="1:4" x14ac:dyDescent="0.4">
      <c r="A56" s="50" t="s">
        <v>213</v>
      </c>
      <c r="B56" s="67">
        <v>5</v>
      </c>
      <c r="C56" s="50" t="s">
        <v>182</v>
      </c>
      <c r="D56" t="s">
        <v>203</v>
      </c>
    </row>
    <row r="57" spans="1:4" x14ac:dyDescent="0.4">
      <c r="A57" s="50" t="s">
        <v>212</v>
      </c>
      <c r="B57" s="68" t="e">
        <f>B55/B56</f>
        <v>#N/A</v>
      </c>
      <c r="C57" s="50" t="s">
        <v>200</v>
      </c>
    </row>
    <row r="58" spans="1:4" x14ac:dyDescent="0.4">
      <c r="A58" s="50" t="s">
        <v>223</v>
      </c>
      <c r="B58" s="56" t="e">
        <f>Value_CountryServers</f>
        <v>#N/A</v>
      </c>
      <c r="C58" s="50" t="s">
        <v>192</v>
      </c>
    </row>
    <row r="59" spans="1:4" x14ac:dyDescent="0.4">
      <c r="A59" s="50" t="s">
        <v>199</v>
      </c>
      <c r="B59" s="73" t="e">
        <f>B58/Countries!$B$43</f>
        <v>#N/A</v>
      </c>
      <c r="C59" s="50" t="s">
        <v>200</v>
      </c>
      <c r="D59" t="s">
        <v>191</v>
      </c>
    </row>
    <row r="60" spans="1:4" x14ac:dyDescent="0.4">
      <c r="A60" s="50" t="s">
        <v>204</v>
      </c>
      <c r="B60" s="52" t="e">
        <f>B54/B57+B53*B59</f>
        <v>#N/A</v>
      </c>
      <c r="C60" s="50" t="s">
        <v>200</v>
      </c>
    </row>
    <row r="61" spans="1:4" x14ac:dyDescent="0.4">
      <c r="A61" s="50" t="s">
        <v>238</v>
      </c>
      <c r="B61" s="50" t="e">
        <f>B60*B52</f>
        <v>#N/A</v>
      </c>
      <c r="C61" s="50" t="s">
        <v>205</v>
      </c>
    </row>
    <row r="62" spans="1:4" x14ac:dyDescent="0.4">
      <c r="A62" s="50" t="s">
        <v>236</v>
      </c>
      <c r="B62" s="122" t="e">
        <f>Value_OnPremRatio</f>
        <v>#N/A</v>
      </c>
      <c r="C62" s="50" t="s">
        <v>198</v>
      </c>
    </row>
    <row r="63" spans="1:4" x14ac:dyDescent="0.4">
      <c r="A63" s="61" t="s">
        <v>237</v>
      </c>
      <c r="B63" s="123" t="e">
        <f>1-B62</f>
        <v>#N/A</v>
      </c>
      <c r="C63" s="61" t="s">
        <v>198</v>
      </c>
    </row>
    <row r="64" spans="1:4" x14ac:dyDescent="0.4">
      <c r="A64" s="50" t="s">
        <v>239</v>
      </c>
      <c r="B64" s="72" t="e">
        <f>B61*B62+B52*B63</f>
        <v>#N/A</v>
      </c>
      <c r="C64" s="50" t="s">
        <v>205</v>
      </c>
    </row>
    <row r="66" spans="1:4" s="75" customFormat="1" x14ac:dyDescent="0.4"/>
    <row r="68" spans="1:4" x14ac:dyDescent="0.4">
      <c r="A68" s="48" t="s">
        <v>225</v>
      </c>
    </row>
    <row r="69" spans="1:4" x14ac:dyDescent="0.4">
      <c r="A69" s="49" t="s">
        <v>196</v>
      </c>
      <c r="B69" s="49" t="s">
        <v>161</v>
      </c>
      <c r="C69" s="49" t="s">
        <v>169</v>
      </c>
      <c r="D69" t="s">
        <v>177</v>
      </c>
    </row>
    <row r="70" spans="1:4" x14ac:dyDescent="0.4">
      <c r="A70" s="50" t="s">
        <v>270</v>
      </c>
      <c r="B70" s="65" t="str">
        <f>Value_Logs</f>
        <v>Blank</v>
      </c>
      <c r="C70" s="50" t="s">
        <v>271</v>
      </c>
    </row>
    <row r="71" spans="1:4" x14ac:dyDescent="0.4">
      <c r="A71" s="50" t="s">
        <v>208</v>
      </c>
      <c r="B71" s="65" t="str">
        <f>Value_IntEmployees</f>
        <v>Blank</v>
      </c>
      <c r="C71" s="50" t="s">
        <v>209</v>
      </c>
    </row>
    <row r="72" spans="1:4" x14ac:dyDescent="0.4">
      <c r="A72" s="50" t="s">
        <v>174</v>
      </c>
      <c r="B72" s="53" t="e">
        <f>B70/B71*1000</f>
        <v>#VALUE!</v>
      </c>
      <c r="C72" s="50" t="s">
        <v>210</v>
      </c>
    </row>
    <row r="73" spans="1:4" x14ac:dyDescent="0.4">
      <c r="A73" s="50" t="s">
        <v>201</v>
      </c>
      <c r="B73" s="51">
        <v>0.26895045041723731</v>
      </c>
      <c r="C73" s="50" t="s">
        <v>198</v>
      </c>
      <c r="D73" t="s">
        <v>203</v>
      </c>
    </row>
    <row r="74" spans="1:4" x14ac:dyDescent="0.4">
      <c r="A74" s="50" t="s">
        <v>202</v>
      </c>
      <c r="B74" s="51">
        <v>0.73104954958276269</v>
      </c>
      <c r="C74" s="50" t="s">
        <v>198</v>
      </c>
      <c r="D74" t="s">
        <v>203</v>
      </c>
    </row>
    <row r="75" spans="1:4" x14ac:dyDescent="0.4">
      <c r="A75" s="50" t="s">
        <v>211</v>
      </c>
      <c r="B75" s="64" t="e">
        <f>Value_ServersLifespan</f>
        <v>#N/A</v>
      </c>
      <c r="C75" s="50" t="s">
        <v>182</v>
      </c>
    </row>
    <row r="76" spans="1:4" x14ac:dyDescent="0.4">
      <c r="A76" s="50" t="s">
        <v>213</v>
      </c>
      <c r="B76" s="67">
        <v>5</v>
      </c>
      <c r="C76" s="50" t="s">
        <v>182</v>
      </c>
      <c r="D76" t="s">
        <v>203</v>
      </c>
    </row>
    <row r="77" spans="1:4" x14ac:dyDescent="0.4">
      <c r="A77" s="50" t="s">
        <v>212</v>
      </c>
      <c r="B77" s="68" t="e">
        <f>B75/B76</f>
        <v>#N/A</v>
      </c>
      <c r="C77" s="50" t="s">
        <v>200</v>
      </c>
    </row>
    <row r="78" spans="1:4" x14ac:dyDescent="0.4">
      <c r="A78" s="50" t="s">
        <v>223</v>
      </c>
      <c r="B78" s="56" t="e">
        <f>Value_CountryServers</f>
        <v>#N/A</v>
      </c>
      <c r="C78" s="50" t="s">
        <v>192</v>
      </c>
    </row>
    <row r="79" spans="1:4" x14ac:dyDescent="0.4">
      <c r="A79" s="50" t="s">
        <v>199</v>
      </c>
      <c r="B79" s="73" t="e">
        <f>B78/Countries!$B$43</f>
        <v>#N/A</v>
      </c>
      <c r="C79" s="50" t="s">
        <v>200</v>
      </c>
      <c r="D79" t="s">
        <v>191</v>
      </c>
    </row>
    <row r="80" spans="1:4" x14ac:dyDescent="0.4">
      <c r="A80" s="50" t="s">
        <v>204</v>
      </c>
      <c r="B80" s="52" t="e">
        <f>B74/B77+B73*B79</f>
        <v>#N/A</v>
      </c>
      <c r="C80" s="50" t="s">
        <v>200</v>
      </c>
    </row>
    <row r="81" spans="1:4" x14ac:dyDescent="0.4">
      <c r="A81" s="50" t="s">
        <v>240</v>
      </c>
      <c r="B81" s="53" t="e">
        <f>B72*B80</f>
        <v>#VALUE!</v>
      </c>
      <c r="C81" s="50" t="s">
        <v>224</v>
      </c>
    </row>
    <row r="82" spans="1:4" x14ac:dyDescent="0.4">
      <c r="A82" s="50" t="s">
        <v>236</v>
      </c>
      <c r="B82" s="122" t="e">
        <f>Value_OnPremRatio</f>
        <v>#N/A</v>
      </c>
      <c r="C82" s="50" t="s">
        <v>198</v>
      </c>
    </row>
    <row r="83" spans="1:4" x14ac:dyDescent="0.4">
      <c r="A83" s="61" t="s">
        <v>237</v>
      </c>
      <c r="B83" s="123" t="e">
        <f>1-B82</f>
        <v>#N/A</v>
      </c>
      <c r="C83" s="61" t="s">
        <v>198</v>
      </c>
    </row>
    <row r="84" spans="1:4" x14ac:dyDescent="0.4">
      <c r="A84" s="50" t="s">
        <v>241</v>
      </c>
      <c r="B84" s="66" t="e">
        <f>B81*B82+B72*B83</f>
        <v>#VALUE!</v>
      </c>
      <c r="C84" s="50" t="s">
        <v>205</v>
      </c>
    </row>
    <row r="86" spans="1:4" s="75" customFormat="1" x14ac:dyDescent="0.4"/>
    <row r="88" spans="1:4" x14ac:dyDescent="0.4">
      <c r="A88" s="48" t="s">
        <v>154</v>
      </c>
    </row>
    <row r="89" spans="1:4" x14ac:dyDescent="0.4">
      <c r="A89" s="49" t="s">
        <v>196</v>
      </c>
      <c r="B89" s="49" t="s">
        <v>161</v>
      </c>
      <c r="C89" s="49" t="s">
        <v>169</v>
      </c>
      <c r="D89" t="s">
        <v>177</v>
      </c>
    </row>
    <row r="90" spans="1:4" x14ac:dyDescent="0.4">
      <c r="A90" s="50" t="s">
        <v>173</v>
      </c>
      <c r="B90" s="57" t="e">
        <f>Value_Contractors*Value_ContractorsShare/Value_IntEmployees</f>
        <v>#VALUE!</v>
      </c>
      <c r="C90" s="50" t="s">
        <v>183</v>
      </c>
    </row>
    <row r="91" spans="1:4" x14ac:dyDescent="0.4">
      <c r="A91" s="50" t="s">
        <v>184</v>
      </c>
      <c r="B91" s="69">
        <v>232.29</v>
      </c>
      <c r="C91" s="50" t="s">
        <v>178</v>
      </c>
      <c r="D91" t="s">
        <v>300</v>
      </c>
    </row>
    <row r="92" spans="1:4" x14ac:dyDescent="0.4">
      <c r="A92" s="50" t="s">
        <v>180</v>
      </c>
      <c r="B92" s="69">
        <v>4.22</v>
      </c>
      <c r="C92" s="50" t="s">
        <v>182</v>
      </c>
      <c r="D92" t="s">
        <v>181</v>
      </c>
    </row>
    <row r="93" spans="1:4" x14ac:dyDescent="0.4">
      <c r="A93" s="50" t="s">
        <v>185</v>
      </c>
      <c r="B93" s="70">
        <f>B91/5</f>
        <v>46.457999999999998</v>
      </c>
      <c r="C93" s="50" t="s">
        <v>186</v>
      </c>
    </row>
    <row r="94" spans="1:4" x14ac:dyDescent="0.4">
      <c r="A94" s="50" t="s">
        <v>188</v>
      </c>
      <c r="B94" s="69">
        <v>20.100000000000001</v>
      </c>
      <c r="C94" s="50" t="s">
        <v>179</v>
      </c>
      <c r="D94" t="s">
        <v>300</v>
      </c>
    </row>
    <row r="95" spans="1:4" x14ac:dyDescent="0.4">
      <c r="A95" s="50" t="s">
        <v>187</v>
      </c>
      <c r="B95" s="57" t="e">
        <f>Value_CountryStaff</f>
        <v>#N/A</v>
      </c>
      <c r="C95" s="50" t="s">
        <v>192</v>
      </c>
      <c r="D95" t="s">
        <v>191</v>
      </c>
    </row>
    <row r="96" spans="1:4" x14ac:dyDescent="0.4">
      <c r="A96" s="50" t="s">
        <v>193</v>
      </c>
      <c r="B96" s="70" t="e">
        <f>B95*B94</f>
        <v>#N/A</v>
      </c>
      <c r="C96" s="50" t="s">
        <v>186</v>
      </c>
    </row>
    <row r="97" spans="1:3" x14ac:dyDescent="0.4">
      <c r="A97" s="50" t="s">
        <v>194</v>
      </c>
      <c r="B97" s="70" t="e">
        <f>B96+B93</f>
        <v>#N/A</v>
      </c>
      <c r="C97" s="50" t="s">
        <v>186</v>
      </c>
    </row>
    <row r="98" spans="1:3" x14ac:dyDescent="0.4">
      <c r="A98" s="50" t="s">
        <v>189</v>
      </c>
      <c r="B98" s="71" t="e">
        <f>B97*B90</f>
        <v>#N/A</v>
      </c>
      <c r="C98" s="50" t="s">
        <v>195</v>
      </c>
    </row>
    <row r="101" spans="1:3" s="75" customFormat="1" x14ac:dyDescent="0.4"/>
  </sheetData>
  <mergeCells count="1">
    <mergeCell ref="G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F4FB0-2D17-4070-A8A6-96200236098C}">
  <sheetPr>
    <tabColor theme="7" tint="0.79998168889431442"/>
  </sheetPr>
  <dimension ref="A1:K58"/>
  <sheetViews>
    <sheetView topLeftCell="A10" zoomScale="85" zoomScaleNormal="85" workbookViewId="0">
      <selection activeCell="B2" sqref="B2:M4"/>
    </sheetView>
  </sheetViews>
  <sheetFormatPr defaultColWidth="8.921875" defaultRowHeight="14.6" x14ac:dyDescent="0.4"/>
  <cols>
    <col min="1" max="1" width="18.07421875" style="1" customWidth="1"/>
    <col min="2" max="2" width="66.3828125" style="1" customWidth="1"/>
    <col min="3" max="3" width="30.53515625" style="3" customWidth="1"/>
    <col min="4" max="4" width="8.15234375" style="3" customWidth="1"/>
    <col min="5" max="16384" width="8.921875" style="1"/>
  </cols>
  <sheetData>
    <row r="1" spans="1:11" x14ac:dyDescent="0.4">
      <c r="A1" s="39" t="s">
        <v>152</v>
      </c>
      <c r="B1" s="39" t="s">
        <v>7</v>
      </c>
      <c r="C1" s="39" t="s">
        <v>166</v>
      </c>
      <c r="D1" s="39" t="s">
        <v>161</v>
      </c>
      <c r="E1" s="40"/>
      <c r="F1" s="40"/>
    </row>
    <row r="2" spans="1:11" ht="29.15" x14ac:dyDescent="0.4">
      <c r="A2" s="164" t="s">
        <v>294</v>
      </c>
      <c r="B2" s="179" t="s">
        <v>250</v>
      </c>
      <c r="C2" s="172" t="s">
        <v>217</v>
      </c>
      <c r="D2" s="155">
        <v>1</v>
      </c>
    </row>
    <row r="3" spans="1:11" ht="29.15" x14ac:dyDescent="0.4">
      <c r="A3" s="164" t="s">
        <v>294</v>
      </c>
      <c r="B3" s="179" t="s">
        <v>250</v>
      </c>
      <c r="C3" s="172" t="s">
        <v>218</v>
      </c>
      <c r="D3" s="155">
        <v>0</v>
      </c>
    </row>
    <row r="4" spans="1:11" x14ac:dyDescent="0.4">
      <c r="A4" s="164" t="s">
        <v>294</v>
      </c>
      <c r="B4" s="179" t="s">
        <v>221</v>
      </c>
      <c r="C4" s="172" t="s">
        <v>217</v>
      </c>
      <c r="D4" s="155">
        <v>1</v>
      </c>
    </row>
    <row r="5" spans="1:11" x14ac:dyDescent="0.4">
      <c r="A5" s="164" t="s">
        <v>294</v>
      </c>
      <c r="B5" s="179" t="s">
        <v>221</v>
      </c>
      <c r="C5" s="172" t="s">
        <v>218</v>
      </c>
      <c r="D5" s="155">
        <v>0</v>
      </c>
    </row>
    <row r="6" spans="1:11" ht="29.15" x14ac:dyDescent="0.4">
      <c r="A6" s="164" t="s">
        <v>294</v>
      </c>
      <c r="B6" s="179" t="s">
        <v>222</v>
      </c>
      <c r="C6" s="172" t="s">
        <v>217</v>
      </c>
      <c r="D6" s="155">
        <v>1</v>
      </c>
    </row>
    <row r="7" spans="1:11" ht="29.15" x14ac:dyDescent="0.4">
      <c r="A7" s="164" t="s">
        <v>294</v>
      </c>
      <c r="B7" s="179" t="s">
        <v>222</v>
      </c>
      <c r="C7" s="172" t="s">
        <v>218</v>
      </c>
      <c r="D7" s="155">
        <v>0</v>
      </c>
    </row>
    <row r="8" spans="1:11" ht="29.15" x14ac:dyDescent="0.4">
      <c r="A8" s="164" t="s">
        <v>294</v>
      </c>
      <c r="B8" s="164" t="s">
        <v>288</v>
      </c>
      <c r="C8" s="172" t="s">
        <v>217</v>
      </c>
      <c r="D8" s="155">
        <v>1</v>
      </c>
    </row>
    <row r="9" spans="1:11" ht="29.15" x14ac:dyDescent="0.4">
      <c r="A9" s="164" t="s">
        <v>294</v>
      </c>
      <c r="B9" s="164" t="s">
        <v>288</v>
      </c>
      <c r="C9" s="172" t="s">
        <v>218</v>
      </c>
      <c r="D9" s="155">
        <v>0</v>
      </c>
    </row>
    <row r="10" spans="1:11" x14ac:dyDescent="0.4">
      <c r="A10" s="164" t="s">
        <v>0</v>
      </c>
      <c r="B10" s="179" t="s">
        <v>1</v>
      </c>
      <c r="C10" s="166" t="s">
        <v>157</v>
      </c>
      <c r="D10" s="155" t="s">
        <v>162</v>
      </c>
      <c r="E10" s="6"/>
      <c r="F10" s="6"/>
      <c r="G10" s="6"/>
      <c r="I10" s="6"/>
      <c r="J10" s="6"/>
      <c r="K10" s="6"/>
    </row>
    <row r="11" spans="1:11" x14ac:dyDescent="0.4">
      <c r="A11" s="164" t="s">
        <v>0</v>
      </c>
      <c r="B11" s="179" t="s">
        <v>262</v>
      </c>
      <c r="C11" s="166" t="s">
        <v>206</v>
      </c>
      <c r="D11" s="155" t="s">
        <v>162</v>
      </c>
      <c r="E11" s="6"/>
      <c r="F11" s="6"/>
      <c r="G11" s="6"/>
      <c r="H11" s="6"/>
      <c r="I11" s="6"/>
      <c r="J11" s="6"/>
      <c r="K11" s="6"/>
    </row>
    <row r="12" spans="1:11" x14ac:dyDescent="0.4">
      <c r="A12" s="164" t="s">
        <v>0</v>
      </c>
      <c r="B12" s="179" t="s">
        <v>264</v>
      </c>
      <c r="C12" s="155" t="s">
        <v>263</v>
      </c>
      <c r="D12" s="169">
        <v>0.95</v>
      </c>
      <c r="E12" s="6"/>
      <c r="G12" s="6"/>
      <c r="H12" s="6"/>
      <c r="I12" s="6"/>
      <c r="J12" s="6"/>
      <c r="K12" s="6"/>
    </row>
    <row r="13" spans="1:11" x14ac:dyDescent="0.4">
      <c r="A13" s="164" t="s">
        <v>0</v>
      </c>
      <c r="B13" s="179" t="s">
        <v>264</v>
      </c>
      <c r="C13" s="155" t="s">
        <v>215</v>
      </c>
      <c r="D13" s="169">
        <v>0.75</v>
      </c>
      <c r="E13" s="6"/>
      <c r="F13" s="6"/>
      <c r="G13" s="6"/>
      <c r="H13" s="6"/>
      <c r="I13" s="6"/>
      <c r="J13" s="6"/>
      <c r="K13" s="6"/>
    </row>
    <row r="14" spans="1:11" x14ac:dyDescent="0.4">
      <c r="A14" s="164" t="s">
        <v>0</v>
      </c>
      <c r="B14" s="179" t="s">
        <v>264</v>
      </c>
      <c r="C14" s="155" t="s">
        <v>269</v>
      </c>
      <c r="D14" s="169">
        <v>0.5</v>
      </c>
      <c r="E14" s="6"/>
      <c r="F14" s="6"/>
      <c r="G14" s="6"/>
      <c r="H14" s="6"/>
      <c r="I14" s="6"/>
      <c r="J14" s="6"/>
      <c r="K14" s="6"/>
    </row>
    <row r="15" spans="1:11" x14ac:dyDescent="0.4">
      <c r="A15" s="164" t="s">
        <v>0</v>
      </c>
      <c r="B15" s="179" t="s">
        <v>264</v>
      </c>
      <c r="C15" s="155" t="s">
        <v>265</v>
      </c>
      <c r="D15" s="169">
        <v>0.25</v>
      </c>
      <c r="E15" s="6"/>
      <c r="F15" s="6"/>
      <c r="G15" s="6"/>
      <c r="H15" s="6"/>
      <c r="I15" s="6"/>
      <c r="J15" s="6"/>
      <c r="K15" s="6"/>
    </row>
    <row r="16" spans="1:11" x14ac:dyDescent="0.4">
      <c r="A16" s="164" t="s">
        <v>0</v>
      </c>
      <c r="B16" s="179" t="s">
        <v>264</v>
      </c>
      <c r="C16" s="172" t="s">
        <v>266</v>
      </c>
      <c r="D16" s="169">
        <v>0.05</v>
      </c>
      <c r="E16" s="6"/>
      <c r="F16" s="6"/>
      <c r="G16" s="6"/>
      <c r="H16" s="6"/>
      <c r="I16" s="6"/>
      <c r="J16" s="6"/>
      <c r="K16" s="6"/>
    </row>
    <row r="17" spans="1:11" x14ac:dyDescent="0.4">
      <c r="A17" s="164" t="s">
        <v>0</v>
      </c>
      <c r="B17" s="179" t="s">
        <v>249</v>
      </c>
      <c r="C17" s="155" t="s">
        <v>151</v>
      </c>
      <c r="D17" s="155">
        <v>3</v>
      </c>
      <c r="E17" s="6"/>
      <c r="F17" s="6"/>
      <c r="G17" s="6"/>
      <c r="H17" s="6"/>
      <c r="I17" s="6"/>
      <c r="J17" s="6"/>
      <c r="K17" s="6"/>
    </row>
    <row r="18" spans="1:11" x14ac:dyDescent="0.4">
      <c r="A18" s="164" t="s">
        <v>0</v>
      </c>
      <c r="B18" s="179" t="s">
        <v>249</v>
      </c>
      <c r="C18" s="155" t="s">
        <v>163</v>
      </c>
      <c r="D18" s="155">
        <v>4</v>
      </c>
      <c r="E18" s="6"/>
      <c r="F18" s="6"/>
      <c r="G18" s="6"/>
      <c r="H18" s="6"/>
      <c r="I18" s="6"/>
      <c r="J18" s="6"/>
      <c r="K18" s="6"/>
    </row>
    <row r="19" spans="1:11" x14ac:dyDescent="0.4">
      <c r="A19" s="164" t="s">
        <v>0</v>
      </c>
      <c r="B19" s="179" t="s">
        <v>249</v>
      </c>
      <c r="C19" s="155" t="s">
        <v>164</v>
      </c>
      <c r="D19" s="155">
        <v>5</v>
      </c>
      <c r="E19" s="6"/>
      <c r="F19" s="6"/>
      <c r="G19" s="6"/>
      <c r="H19" s="6"/>
      <c r="I19" s="6"/>
      <c r="J19" s="6"/>
      <c r="K19" s="6"/>
    </row>
    <row r="20" spans="1:11" x14ac:dyDescent="0.4">
      <c r="A20" s="164" t="s">
        <v>0</v>
      </c>
      <c r="B20" s="179" t="s">
        <v>249</v>
      </c>
      <c r="C20" s="155" t="s">
        <v>165</v>
      </c>
      <c r="D20" s="155">
        <v>6</v>
      </c>
      <c r="E20" s="6"/>
      <c r="F20" s="6"/>
      <c r="G20" s="6"/>
      <c r="H20" s="6"/>
      <c r="I20" s="6"/>
      <c r="J20" s="6"/>
      <c r="K20" s="6"/>
    </row>
    <row r="21" spans="1:11" x14ac:dyDescent="0.4">
      <c r="A21" s="164" t="s">
        <v>0</v>
      </c>
      <c r="B21" s="179" t="s">
        <v>249</v>
      </c>
      <c r="C21" s="155" t="s">
        <v>267</v>
      </c>
      <c r="D21" s="155">
        <v>5</v>
      </c>
      <c r="E21" s="6"/>
      <c r="F21" s="6"/>
      <c r="G21" s="6"/>
      <c r="H21" s="6"/>
      <c r="I21" s="6"/>
      <c r="J21" s="6"/>
      <c r="K21" s="6"/>
    </row>
    <row r="22" spans="1:11" x14ac:dyDescent="0.4">
      <c r="A22" s="164" t="s">
        <v>0</v>
      </c>
      <c r="B22" s="165" t="s">
        <v>5</v>
      </c>
      <c r="C22" s="166" t="s">
        <v>206</v>
      </c>
      <c r="D22" s="155" t="s">
        <v>162</v>
      </c>
      <c r="E22" s="6"/>
      <c r="F22" s="6"/>
      <c r="G22" s="6"/>
      <c r="H22" s="6"/>
      <c r="I22" s="6"/>
      <c r="J22" s="6"/>
      <c r="K22" s="6"/>
    </row>
    <row r="23" spans="1:11" ht="29.15" x14ac:dyDescent="0.4">
      <c r="A23" s="37" t="s">
        <v>148</v>
      </c>
      <c r="B23" s="179" t="s">
        <v>258</v>
      </c>
      <c r="C23" s="155" t="s">
        <v>158</v>
      </c>
      <c r="D23" s="169">
        <v>0.2</v>
      </c>
      <c r="E23" s="6"/>
      <c r="F23" s="6"/>
      <c r="G23" s="6"/>
      <c r="H23" s="6"/>
      <c r="I23" s="6"/>
      <c r="J23" s="6"/>
      <c r="K23" s="6"/>
    </row>
    <row r="24" spans="1:11" ht="29.15" x14ac:dyDescent="0.4">
      <c r="A24" s="37" t="s">
        <v>148</v>
      </c>
      <c r="B24" s="179" t="s">
        <v>258</v>
      </c>
      <c r="C24" s="155" t="s">
        <v>3</v>
      </c>
      <c r="D24" s="169">
        <v>0.55000000000000004</v>
      </c>
      <c r="E24" s="6"/>
      <c r="F24" s="6"/>
      <c r="G24" s="6"/>
      <c r="H24" s="6"/>
      <c r="I24" s="6"/>
      <c r="J24" s="6"/>
      <c r="K24" s="6"/>
    </row>
    <row r="25" spans="1:11" ht="29.15" x14ac:dyDescent="0.4">
      <c r="A25" s="37" t="s">
        <v>148</v>
      </c>
      <c r="B25" s="179" t="s">
        <v>258</v>
      </c>
      <c r="C25" s="155" t="s">
        <v>159</v>
      </c>
      <c r="D25" s="169">
        <v>0.8</v>
      </c>
      <c r="E25" s="6"/>
      <c r="F25" s="6"/>
      <c r="G25" s="6"/>
      <c r="H25" s="6"/>
      <c r="I25" s="6"/>
      <c r="J25" s="6"/>
      <c r="K25" s="6"/>
    </row>
    <row r="26" spans="1:11" ht="29.15" x14ac:dyDescent="0.4">
      <c r="A26" s="37" t="s">
        <v>148</v>
      </c>
      <c r="B26" s="179" t="s">
        <v>258</v>
      </c>
      <c r="C26" s="155" t="s">
        <v>160</v>
      </c>
      <c r="D26" s="169">
        <v>0.95</v>
      </c>
      <c r="E26" s="6"/>
      <c r="F26" s="6"/>
      <c r="G26" s="6"/>
      <c r="H26" s="6"/>
      <c r="I26" s="6"/>
      <c r="J26" s="6"/>
      <c r="K26" s="6"/>
    </row>
    <row r="27" spans="1:11" ht="29.15" x14ac:dyDescent="0.4">
      <c r="A27" s="37" t="s">
        <v>148</v>
      </c>
      <c r="B27" s="179" t="s">
        <v>261</v>
      </c>
      <c r="C27" s="166" t="s">
        <v>206</v>
      </c>
      <c r="D27" s="155" t="s">
        <v>162</v>
      </c>
      <c r="E27" s="6"/>
      <c r="F27" s="6"/>
      <c r="G27" s="6"/>
      <c r="H27" s="6"/>
      <c r="I27" s="6"/>
      <c r="J27" s="6"/>
      <c r="K27" s="6"/>
    </row>
    <row r="28" spans="1:11" ht="29.15" x14ac:dyDescent="0.4">
      <c r="A28" s="37" t="s">
        <v>246</v>
      </c>
      <c r="B28" s="179" t="s">
        <v>277</v>
      </c>
      <c r="C28" s="155" t="s">
        <v>217</v>
      </c>
      <c r="D28" s="155">
        <v>0</v>
      </c>
      <c r="E28" s="6"/>
      <c r="F28" s="6"/>
      <c r="G28" s="6"/>
      <c r="H28" s="6"/>
      <c r="I28" s="6"/>
      <c r="J28" s="6"/>
      <c r="K28" s="6"/>
    </row>
    <row r="29" spans="1:11" ht="29.15" x14ac:dyDescent="0.4">
      <c r="A29" s="37" t="s">
        <v>246</v>
      </c>
      <c r="B29" s="179" t="s">
        <v>277</v>
      </c>
      <c r="C29" s="155" t="s">
        <v>218</v>
      </c>
      <c r="D29" s="155">
        <v>1</v>
      </c>
      <c r="E29" s="6"/>
      <c r="F29" s="6"/>
      <c r="G29" s="6"/>
      <c r="H29" s="6"/>
      <c r="I29" s="6"/>
      <c r="J29" s="6"/>
      <c r="K29" s="6"/>
    </row>
    <row r="30" spans="1:11" ht="29.15" x14ac:dyDescent="0.4">
      <c r="A30" s="37" t="s">
        <v>246</v>
      </c>
      <c r="B30" s="179" t="s">
        <v>278</v>
      </c>
      <c r="C30" s="155" t="s">
        <v>217</v>
      </c>
      <c r="D30" s="155">
        <v>0</v>
      </c>
      <c r="E30" s="6"/>
      <c r="F30" s="6"/>
      <c r="G30" s="6"/>
      <c r="H30" s="6"/>
      <c r="I30" s="6"/>
      <c r="J30" s="6"/>
      <c r="K30" s="6"/>
    </row>
    <row r="31" spans="1:11" ht="29.15" x14ac:dyDescent="0.4">
      <c r="A31" s="37" t="s">
        <v>246</v>
      </c>
      <c r="B31" s="179" t="s">
        <v>278</v>
      </c>
      <c r="C31" s="155" t="s">
        <v>218</v>
      </c>
      <c r="D31" s="155">
        <v>1</v>
      </c>
      <c r="E31" s="6"/>
      <c r="F31" s="6"/>
      <c r="G31" s="6"/>
      <c r="H31" s="6"/>
      <c r="I31" s="6"/>
      <c r="J31" s="6"/>
      <c r="K31" s="6"/>
    </row>
    <row r="32" spans="1:11" ht="29.15" x14ac:dyDescent="0.4">
      <c r="A32" s="37" t="s">
        <v>246</v>
      </c>
      <c r="B32" s="179" t="s">
        <v>279</v>
      </c>
      <c r="C32" s="155" t="s">
        <v>217</v>
      </c>
      <c r="D32" s="155">
        <v>0</v>
      </c>
      <c r="E32" s="6"/>
      <c r="F32" s="6"/>
      <c r="G32" s="6"/>
      <c r="H32" s="6"/>
      <c r="I32" s="6"/>
      <c r="J32" s="6"/>
      <c r="K32" s="6"/>
    </row>
    <row r="33" spans="1:11" ht="29.15" x14ac:dyDescent="0.4">
      <c r="A33" s="37" t="s">
        <v>246</v>
      </c>
      <c r="B33" s="179" t="s">
        <v>279</v>
      </c>
      <c r="C33" s="155" t="s">
        <v>218</v>
      </c>
      <c r="D33" s="155">
        <v>1</v>
      </c>
      <c r="E33" s="6"/>
      <c r="F33" s="6"/>
      <c r="G33" s="6"/>
      <c r="H33" s="6"/>
      <c r="I33" s="6"/>
      <c r="J33" s="6"/>
      <c r="K33" s="6"/>
    </row>
    <row r="34" spans="1:11" ht="29.15" x14ac:dyDescent="0.4">
      <c r="A34" s="37" t="s">
        <v>246</v>
      </c>
      <c r="B34" s="179" t="s">
        <v>280</v>
      </c>
      <c r="C34" s="155" t="s">
        <v>217</v>
      </c>
      <c r="D34" s="155">
        <v>0</v>
      </c>
      <c r="E34" s="6"/>
      <c r="F34" s="6"/>
      <c r="G34" s="6"/>
      <c r="H34" s="6"/>
      <c r="I34" s="6"/>
      <c r="J34" s="6"/>
      <c r="K34" s="6"/>
    </row>
    <row r="35" spans="1:11" ht="29.15" x14ac:dyDescent="0.4">
      <c r="A35" s="37" t="s">
        <v>246</v>
      </c>
      <c r="B35" s="179" t="s">
        <v>280</v>
      </c>
      <c r="C35" s="155" t="s">
        <v>218</v>
      </c>
      <c r="D35" s="155">
        <v>1</v>
      </c>
      <c r="E35" s="6"/>
      <c r="F35" s="6"/>
      <c r="G35" s="6"/>
      <c r="H35" s="6"/>
      <c r="I35" s="6"/>
      <c r="J35" s="6"/>
      <c r="K35" s="6"/>
    </row>
    <row r="36" spans="1:11" ht="29.15" x14ac:dyDescent="0.4">
      <c r="A36" s="37" t="s">
        <v>225</v>
      </c>
      <c r="B36" s="168" t="s">
        <v>259</v>
      </c>
      <c r="C36" s="166" t="s">
        <v>157</v>
      </c>
      <c r="D36" s="155" t="s">
        <v>162</v>
      </c>
      <c r="E36" s="6"/>
      <c r="F36" s="6"/>
      <c r="G36" s="6"/>
      <c r="H36" s="6"/>
      <c r="I36" s="6"/>
      <c r="J36" s="6"/>
      <c r="K36" s="6"/>
    </row>
    <row r="37" spans="1:11" ht="29.15" x14ac:dyDescent="0.4">
      <c r="A37" s="37" t="s">
        <v>154</v>
      </c>
      <c r="B37" s="179" t="s">
        <v>235</v>
      </c>
      <c r="C37" s="166" t="s">
        <v>157</v>
      </c>
      <c r="D37" s="155" t="s">
        <v>162</v>
      </c>
      <c r="E37" s="6"/>
      <c r="F37" s="6"/>
      <c r="G37" s="6"/>
      <c r="H37" s="6"/>
      <c r="I37" s="6"/>
      <c r="J37" s="6"/>
      <c r="K37" s="6"/>
    </row>
    <row r="38" spans="1:11" ht="29.15" x14ac:dyDescent="0.4">
      <c r="A38" s="37" t="s">
        <v>154</v>
      </c>
      <c r="B38" s="179" t="s">
        <v>268</v>
      </c>
      <c r="C38" s="166" t="s">
        <v>157</v>
      </c>
      <c r="D38" s="155" t="s">
        <v>162</v>
      </c>
      <c r="E38" s="6"/>
      <c r="F38" s="6"/>
      <c r="G38" s="6"/>
      <c r="H38" s="6"/>
      <c r="I38" s="6"/>
      <c r="J38" s="6"/>
      <c r="K38" s="6"/>
    </row>
    <row r="55" spans="2:2" ht="29.15" x14ac:dyDescent="0.4">
      <c r="B55" s="1" t="s">
        <v>277</v>
      </c>
    </row>
    <row r="56" spans="2:2" ht="29.15" x14ac:dyDescent="0.4">
      <c r="B56" s="1" t="s">
        <v>278</v>
      </c>
    </row>
    <row r="57" spans="2:2" ht="29.15" x14ac:dyDescent="0.4">
      <c r="B57" s="1" t="s">
        <v>279</v>
      </c>
    </row>
    <row r="58" spans="2:2" ht="29.15" x14ac:dyDescent="0.4">
      <c r="B58" s="1"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3FB7-D799-41FE-B889-09E920710F0B}">
  <sheetPr>
    <tabColor theme="7" tint="0.79998168889431442"/>
  </sheetPr>
  <dimension ref="A1:E14"/>
  <sheetViews>
    <sheetView workbookViewId="0">
      <selection activeCell="B2" sqref="B2:M4"/>
    </sheetView>
  </sheetViews>
  <sheetFormatPr defaultRowHeight="14.6" x14ac:dyDescent="0.4"/>
  <cols>
    <col min="1" max="1" width="21.53515625" bestFit="1" customWidth="1"/>
    <col min="2" max="2" width="54.61328125" bestFit="1" customWidth="1"/>
    <col min="3" max="5" width="15.15234375" customWidth="1"/>
  </cols>
  <sheetData>
    <row r="1" spans="1:5" x14ac:dyDescent="0.4">
      <c r="A1" s="39" t="s">
        <v>168</v>
      </c>
      <c r="B1" s="39" t="s">
        <v>169</v>
      </c>
      <c r="C1" s="39" t="s">
        <v>170</v>
      </c>
      <c r="D1" s="39" t="s">
        <v>171</v>
      </c>
      <c r="E1" s="39" t="s">
        <v>172</v>
      </c>
    </row>
    <row r="2" spans="1:5" x14ac:dyDescent="0.4">
      <c r="A2" s="41" t="s">
        <v>148</v>
      </c>
      <c r="B2" s="41" t="s">
        <v>175</v>
      </c>
      <c r="C2" s="59">
        <f>E2*1/3</f>
        <v>0.41666666666666669</v>
      </c>
      <c r="D2" s="59">
        <f>E2*2/3</f>
        <v>0.83333333333333337</v>
      </c>
      <c r="E2" s="58">
        <v>1.25</v>
      </c>
    </row>
    <row r="3" spans="1:5" x14ac:dyDescent="0.4">
      <c r="A3" s="41" t="s">
        <v>246</v>
      </c>
      <c r="B3" s="41" t="s">
        <v>175</v>
      </c>
      <c r="C3" s="180">
        <f>E3*1/3</f>
        <v>1</v>
      </c>
      <c r="D3" s="74">
        <f>E3*2/3</f>
        <v>2</v>
      </c>
      <c r="E3" s="74">
        <v>3</v>
      </c>
    </row>
    <row r="4" spans="1:5" x14ac:dyDescent="0.4">
      <c r="A4" s="41" t="s">
        <v>225</v>
      </c>
      <c r="B4" s="41" t="s">
        <v>174</v>
      </c>
      <c r="C4" s="42">
        <f>E4*1/3</f>
        <v>3.3333333333333333E-2</v>
      </c>
      <c r="D4" s="42">
        <f>E4*2/3</f>
        <v>6.6666666666666666E-2</v>
      </c>
      <c r="E4" s="42">
        <v>0.1</v>
      </c>
    </row>
    <row r="5" spans="1:5" x14ac:dyDescent="0.4">
      <c r="A5" s="41" t="s">
        <v>154</v>
      </c>
      <c r="B5" s="41" t="str">
        <f>'Score Calculation'!B6</f>
        <v>Yearly contractor workstations emissions per internal employee</v>
      </c>
      <c r="C5" s="41">
        <f>E5*1/3</f>
        <v>2.5</v>
      </c>
      <c r="D5" s="74">
        <f>E5*2/3</f>
        <v>5</v>
      </c>
      <c r="E5" s="41">
        <v>7.5</v>
      </c>
    </row>
    <row r="11" spans="1:5" x14ac:dyDescent="0.4">
      <c r="B11" s="6"/>
    </row>
    <row r="12" spans="1:5" x14ac:dyDescent="0.4">
      <c r="B12" s="6"/>
    </row>
    <row r="13" spans="1:5" x14ac:dyDescent="0.4">
      <c r="B13" s="6"/>
    </row>
    <row r="14" spans="1:5" x14ac:dyDescent="0.4">
      <c r="B14"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E967-4397-433D-9246-36A4675E2399}">
  <sheetPr>
    <tabColor theme="7" tint="0.79998168889431442"/>
  </sheetPr>
  <dimension ref="A1:E9"/>
  <sheetViews>
    <sheetView zoomScale="85" zoomScaleNormal="85" workbookViewId="0">
      <selection activeCell="B2" sqref="B2:M4"/>
    </sheetView>
  </sheetViews>
  <sheetFormatPr defaultRowHeight="14.6" x14ac:dyDescent="0.4"/>
  <cols>
    <col min="1" max="1" width="10.84375" customWidth="1"/>
    <col min="2" max="2" width="23.15234375" customWidth="1"/>
    <col min="3" max="3" width="108.84375" customWidth="1"/>
  </cols>
  <sheetData>
    <row r="1" spans="1:5" x14ac:dyDescent="0.4">
      <c r="A1" s="174" t="s">
        <v>8</v>
      </c>
      <c r="B1" s="174" t="s">
        <v>152</v>
      </c>
      <c r="C1" s="174" t="s">
        <v>155</v>
      </c>
      <c r="D1" s="35"/>
    </row>
    <row r="2" spans="1:5" ht="95.4" customHeight="1" x14ac:dyDescent="0.4">
      <c r="A2" s="110" t="str">
        <f>IFERROR(_xlfn.CONCAT('Score Calculation'!E6,"/4"),"Please fill in the survey")</f>
        <v>Please fill in the survey</v>
      </c>
      <c r="B2" s="38" t="s">
        <v>154</v>
      </c>
      <c r="C2" s="175" t="s">
        <v>251</v>
      </c>
      <c r="D2" s="5"/>
      <c r="E2" s="5"/>
    </row>
    <row r="3" spans="1:5" ht="108.55" customHeight="1" x14ac:dyDescent="0.4">
      <c r="A3" s="110" t="str">
        <f>IFERROR(_xlfn.CONCAT('Score Calculation'!E3,"/4"),"Please fill in the survey")</f>
        <v>Please fill in the survey</v>
      </c>
      <c r="B3" s="38" t="s">
        <v>148</v>
      </c>
      <c r="C3" s="176" t="s">
        <v>252</v>
      </c>
      <c r="D3" s="5"/>
      <c r="E3" s="5"/>
    </row>
    <row r="4" spans="1:5" ht="108.55" customHeight="1" x14ac:dyDescent="0.4">
      <c r="A4" s="110" t="str">
        <f>IFERROR(_xlfn.CONCAT('Score Calculation'!E4,"/4"),"Please fill in the survey")</f>
        <v>Please fill in the survey</v>
      </c>
      <c r="B4" s="38" t="s">
        <v>246</v>
      </c>
      <c r="C4" s="176" t="s">
        <v>253</v>
      </c>
      <c r="D4" s="5"/>
      <c r="E4" s="5"/>
    </row>
    <row r="5" spans="1:5" ht="82.5" customHeight="1" x14ac:dyDescent="0.4">
      <c r="A5" s="110" t="str">
        <f>IFERROR(_xlfn.CONCAT('Score Calculation'!E5,"/4"),"Please fill in the survey")</f>
        <v>Please fill in the survey</v>
      </c>
      <c r="B5" s="38" t="s">
        <v>225</v>
      </c>
      <c r="C5" s="37" t="s">
        <v>254</v>
      </c>
      <c r="D5" s="5"/>
      <c r="E5" s="5"/>
    </row>
    <row r="6" spans="1:5" ht="131.15" x14ac:dyDescent="0.4">
      <c r="A6" s="173">
        <f>IF('Survey '!D11="Yes", 1,2)</f>
        <v>2</v>
      </c>
      <c r="B6" s="38" t="s">
        <v>226</v>
      </c>
      <c r="C6" s="176" t="s">
        <v>255</v>
      </c>
    </row>
    <row r="7" spans="1:5" ht="58.3" x14ac:dyDescent="0.4">
      <c r="A7" s="173">
        <f>IF('Survey '!D15="Yes",1,2)</f>
        <v>2</v>
      </c>
      <c r="B7" s="38" t="s">
        <v>232</v>
      </c>
      <c r="C7" s="176" t="s">
        <v>256</v>
      </c>
    </row>
    <row r="8" spans="1:5" ht="72.900000000000006" x14ac:dyDescent="0.4">
      <c r="A8" s="173">
        <f>IF('Survey '!D19="Yes",1,2)</f>
        <v>2</v>
      </c>
      <c r="B8" s="38" t="s">
        <v>234</v>
      </c>
      <c r="C8" s="37" t="s">
        <v>320</v>
      </c>
    </row>
    <row r="9" spans="1:5" ht="174.9" x14ac:dyDescent="0.4">
      <c r="A9" s="173">
        <f>IF('Survey '!D23="Yes",1,2)</f>
        <v>2</v>
      </c>
      <c r="B9" s="38" t="s">
        <v>295</v>
      </c>
      <c r="C9" s="37" t="s">
        <v>257</v>
      </c>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02F7-7AD1-46F9-9650-9E5424325417}">
  <sheetPr>
    <tabColor theme="7" tint="0.79998168889431442"/>
  </sheetPr>
  <dimension ref="A1:C139"/>
  <sheetViews>
    <sheetView zoomScale="69" workbookViewId="0">
      <selection activeCell="B2" sqref="B2:M4"/>
    </sheetView>
  </sheetViews>
  <sheetFormatPr defaultRowHeight="14.6" x14ac:dyDescent="0.4"/>
  <cols>
    <col min="1" max="1" width="21.61328125" customWidth="1"/>
    <col min="2" max="2" width="20.53515625" customWidth="1"/>
  </cols>
  <sheetData>
    <row r="1" spans="1:3" ht="48.65" customHeight="1" x14ac:dyDescent="0.4">
      <c r="A1" s="39" t="s">
        <v>144</v>
      </c>
      <c r="B1" s="39" t="s">
        <v>149</v>
      </c>
      <c r="C1" t="s">
        <v>301</v>
      </c>
    </row>
    <row r="2" spans="1:3" x14ac:dyDescent="0.4">
      <c r="A2" s="50" t="s">
        <v>9</v>
      </c>
      <c r="B2" s="173">
        <v>2E-3</v>
      </c>
    </row>
    <row r="3" spans="1:3" x14ac:dyDescent="0.4">
      <c r="A3" s="50" t="s">
        <v>6</v>
      </c>
      <c r="B3" s="173">
        <v>0.54800000000000004</v>
      </c>
    </row>
    <row r="4" spans="1:3" x14ac:dyDescent="0.4">
      <c r="A4" s="50" t="s">
        <v>10</v>
      </c>
      <c r="B4" s="173">
        <v>0.44</v>
      </c>
    </row>
    <row r="5" spans="1:3" x14ac:dyDescent="0.4">
      <c r="A5" s="50" t="s">
        <v>11</v>
      </c>
      <c r="B5" s="173">
        <v>0.36699999999999999</v>
      </c>
    </row>
    <row r="6" spans="1:3" x14ac:dyDescent="0.4">
      <c r="A6" s="50" t="s">
        <v>4</v>
      </c>
      <c r="B6" s="173">
        <v>0.18099999999999999</v>
      </c>
    </row>
    <row r="7" spans="1:3" x14ac:dyDescent="0.4">
      <c r="A7" s="50" t="s">
        <v>12</v>
      </c>
      <c r="B7" s="173">
        <v>0.84099999999999997</v>
      </c>
    </row>
    <row r="8" spans="1:3" x14ac:dyDescent="0.4">
      <c r="A8" s="50" t="s">
        <v>13</v>
      </c>
      <c r="B8" s="173">
        <v>0.188</v>
      </c>
    </row>
    <row r="9" spans="1:3" x14ac:dyDescent="0.4">
      <c r="A9" s="50" t="s">
        <v>14</v>
      </c>
      <c r="B9" s="173">
        <v>0.58399999999999996</v>
      </c>
    </row>
    <row r="10" spans="1:3" x14ac:dyDescent="0.4">
      <c r="A10" s="50" t="s">
        <v>15</v>
      </c>
      <c r="B10" s="173">
        <v>0.64</v>
      </c>
    </row>
    <row r="11" spans="1:3" x14ac:dyDescent="0.4">
      <c r="A11" s="50" t="s">
        <v>16</v>
      </c>
      <c r="B11" s="173">
        <v>0.59299999999999997</v>
      </c>
    </row>
    <row r="12" spans="1:3" x14ac:dyDescent="0.4">
      <c r="A12" s="50" t="s">
        <v>17</v>
      </c>
      <c r="B12" s="173">
        <v>0.58499999999999996</v>
      </c>
    </row>
    <row r="13" spans="1:3" x14ac:dyDescent="0.4">
      <c r="A13" s="50" t="s">
        <v>18</v>
      </c>
      <c r="B13" s="173">
        <v>0.22</v>
      </c>
    </row>
    <row r="14" spans="1:3" x14ac:dyDescent="0.4">
      <c r="A14" s="50" t="s">
        <v>19</v>
      </c>
      <c r="B14" s="173">
        <v>0.72</v>
      </c>
    </row>
    <row r="15" spans="1:3" x14ac:dyDescent="0.4">
      <c r="A15" s="50" t="s">
        <v>20</v>
      </c>
      <c r="B15" s="173">
        <v>0.42299999999999999</v>
      </c>
    </row>
    <row r="16" spans="1:3" x14ac:dyDescent="0.4">
      <c r="A16" s="50" t="s">
        <v>21</v>
      </c>
      <c r="B16" s="173">
        <v>0.72899999999999998</v>
      </c>
    </row>
    <row r="17" spans="1:2" x14ac:dyDescent="0.4">
      <c r="A17" s="50" t="s">
        <v>22</v>
      </c>
      <c r="B17" s="173">
        <v>2.5169999999999999</v>
      </c>
    </row>
    <row r="18" spans="1:2" x14ac:dyDescent="0.4">
      <c r="A18" s="50" t="s">
        <v>23</v>
      </c>
      <c r="B18" s="173">
        <v>8.6999999999999994E-2</v>
      </c>
    </row>
    <row r="19" spans="1:2" x14ac:dyDescent="0.4">
      <c r="A19" s="50" t="s">
        <v>24</v>
      </c>
      <c r="B19" s="173">
        <v>0.79800000000000004</v>
      </c>
    </row>
    <row r="20" spans="1:2" x14ac:dyDescent="0.4">
      <c r="A20" s="50" t="s">
        <v>25</v>
      </c>
      <c r="B20" s="173">
        <v>0.57899999999999996</v>
      </c>
    </row>
    <row r="21" spans="1:2" x14ac:dyDescent="0.4">
      <c r="A21" s="50" t="s">
        <v>26</v>
      </c>
      <c r="B21" s="173">
        <v>0.80400000000000005</v>
      </c>
    </row>
    <row r="22" spans="1:2" x14ac:dyDescent="0.4">
      <c r="A22" s="50" t="s">
        <v>27</v>
      </c>
      <c r="B22" s="173">
        <v>0.20699999999999999</v>
      </c>
    </row>
    <row r="23" spans="1:2" x14ac:dyDescent="0.4">
      <c r="A23" s="50" t="s">
        <v>28</v>
      </c>
      <c r="B23" s="173">
        <v>0.186</v>
      </c>
    </row>
    <row r="24" spans="1:2" x14ac:dyDescent="0.4">
      <c r="A24" s="50" t="s">
        <v>29</v>
      </c>
      <c r="B24" s="173">
        <v>0.41</v>
      </c>
    </row>
    <row r="25" spans="1:2" x14ac:dyDescent="0.4">
      <c r="A25" s="50" t="s">
        <v>30</v>
      </c>
      <c r="B25" s="173">
        <v>0.76600000000000001</v>
      </c>
    </row>
    <row r="26" spans="1:2" x14ac:dyDescent="0.4">
      <c r="A26" s="50" t="s">
        <v>31</v>
      </c>
      <c r="B26" s="173">
        <v>0.17599999999999999</v>
      </c>
    </row>
    <row r="27" spans="1:2" x14ac:dyDescent="0.4">
      <c r="A27" s="50" t="s">
        <v>32</v>
      </c>
      <c r="B27" s="173">
        <v>0.14199999999999999</v>
      </c>
    </row>
    <row r="28" spans="1:2" x14ac:dyDescent="0.4">
      <c r="A28" s="50" t="s">
        <v>33</v>
      </c>
      <c r="B28" s="173">
        <v>5.6000000000000001E-2</v>
      </c>
    </row>
    <row r="29" spans="1:2" x14ac:dyDescent="0.4">
      <c r="A29" s="50" t="s">
        <v>34</v>
      </c>
      <c r="B29" s="173">
        <v>0.30499999999999999</v>
      </c>
    </row>
    <row r="30" spans="1:2" x14ac:dyDescent="0.4">
      <c r="A30" s="50" t="s">
        <v>35</v>
      </c>
      <c r="B30" s="173">
        <v>1.012</v>
      </c>
    </row>
    <row r="31" spans="1:2" x14ac:dyDescent="0.4">
      <c r="A31" s="50" t="s">
        <v>36</v>
      </c>
      <c r="B31" s="173">
        <v>0.70199999999999996</v>
      </c>
    </row>
    <row r="32" spans="1:2" x14ac:dyDescent="0.4">
      <c r="A32" s="50" t="s">
        <v>37</v>
      </c>
      <c r="B32" s="173">
        <v>0.58899999999999997</v>
      </c>
    </row>
    <row r="33" spans="1:2" x14ac:dyDescent="0.4">
      <c r="A33" s="50" t="s">
        <v>38</v>
      </c>
      <c r="B33" s="173">
        <v>3.0000000000000001E-3</v>
      </c>
    </row>
    <row r="34" spans="1:2" x14ac:dyDescent="0.4">
      <c r="A34" s="50" t="s">
        <v>39</v>
      </c>
      <c r="B34" s="173">
        <v>0.36</v>
      </c>
    </row>
    <row r="35" spans="1:2" x14ac:dyDescent="0.4">
      <c r="A35" s="50" t="s">
        <v>40</v>
      </c>
      <c r="B35" s="173">
        <v>0.58899999999999997</v>
      </c>
    </row>
    <row r="36" spans="1:2" x14ac:dyDescent="0.4">
      <c r="A36" s="50" t="s">
        <v>41</v>
      </c>
      <c r="B36" s="173">
        <v>0.38900000000000001</v>
      </c>
    </row>
    <row r="37" spans="1:2" x14ac:dyDescent="0.4">
      <c r="A37" s="50" t="s">
        <v>42</v>
      </c>
      <c r="B37" s="173">
        <v>0.45</v>
      </c>
    </row>
    <row r="38" spans="1:2" x14ac:dyDescent="0.4">
      <c r="A38" s="50" t="s">
        <v>43</v>
      </c>
      <c r="B38" s="173">
        <v>0.223</v>
      </c>
    </row>
    <row r="39" spans="1:2" x14ac:dyDescent="0.4">
      <c r="A39" s="50" t="s">
        <v>44</v>
      </c>
      <c r="B39" s="173">
        <v>0.64600000000000002</v>
      </c>
    </row>
    <row r="40" spans="1:2" x14ac:dyDescent="0.4">
      <c r="A40" s="50" t="s">
        <v>45</v>
      </c>
      <c r="B40" s="173">
        <v>1.014</v>
      </c>
    </row>
    <row r="41" spans="1:2" x14ac:dyDescent="0.4">
      <c r="A41" s="50" t="s">
        <v>46</v>
      </c>
      <c r="B41" s="173">
        <v>7.0000000000000001E-3</v>
      </c>
    </row>
    <row r="42" spans="1:2" x14ac:dyDescent="0.4">
      <c r="A42" s="50" t="s">
        <v>47</v>
      </c>
      <c r="B42" s="173">
        <v>0.22900000000000001</v>
      </c>
    </row>
    <row r="43" spans="1:2" x14ac:dyDescent="0.4">
      <c r="A43" s="50" t="s">
        <v>48</v>
      </c>
      <c r="B43" s="173">
        <v>0.06</v>
      </c>
    </row>
    <row r="44" spans="1:2" x14ac:dyDescent="0.4">
      <c r="A44" s="50" t="s">
        <v>49</v>
      </c>
      <c r="B44" s="173">
        <v>0.38300000000000001</v>
      </c>
    </row>
    <row r="45" spans="1:2" x14ac:dyDescent="0.4">
      <c r="A45" s="50" t="s">
        <v>50</v>
      </c>
      <c r="B45" s="173">
        <v>7.0999999999999994E-2</v>
      </c>
    </row>
    <row r="46" spans="1:2" x14ac:dyDescent="0.4">
      <c r="A46" s="50" t="s">
        <v>51</v>
      </c>
      <c r="B46" s="173">
        <v>0.46100000000000002</v>
      </c>
    </row>
    <row r="47" spans="1:2" x14ac:dyDescent="0.4">
      <c r="A47" s="50" t="s">
        <v>52</v>
      </c>
      <c r="B47" s="173">
        <v>0.25900000000000001</v>
      </c>
    </row>
    <row r="48" spans="1:2" x14ac:dyDescent="0.4">
      <c r="A48" s="50" t="s">
        <v>53</v>
      </c>
      <c r="B48" s="173">
        <v>0.76200000000000001</v>
      </c>
    </row>
    <row r="49" spans="1:2" x14ac:dyDescent="0.4">
      <c r="A49" s="50" t="s">
        <v>54</v>
      </c>
      <c r="B49" s="173">
        <v>0.71799999999999997</v>
      </c>
    </row>
    <row r="50" spans="1:2" x14ac:dyDescent="0.4">
      <c r="A50" s="50" t="s">
        <v>55</v>
      </c>
      <c r="B50" s="173">
        <v>0.28599999999999998</v>
      </c>
    </row>
    <row r="51" spans="1:2" x14ac:dyDescent="0.4">
      <c r="A51" s="50" t="s">
        <v>56</v>
      </c>
      <c r="B51" s="173">
        <v>0.53800000000000003</v>
      </c>
    </row>
    <row r="52" spans="1:2" x14ac:dyDescent="0.4">
      <c r="A52" s="50" t="s">
        <v>57</v>
      </c>
      <c r="B52" s="173">
        <v>0.33200000000000002</v>
      </c>
    </row>
    <row r="53" spans="1:2" x14ac:dyDescent="0.4">
      <c r="A53" s="50" t="s">
        <v>58</v>
      </c>
      <c r="B53" s="173">
        <v>0.317</v>
      </c>
    </row>
    <row r="54" spans="1:2" x14ac:dyDescent="0.4">
      <c r="A54" s="50" t="s">
        <v>59</v>
      </c>
      <c r="B54" s="173">
        <v>2.8000000000000001E-2</v>
      </c>
    </row>
    <row r="55" spans="1:2" x14ac:dyDescent="0.4">
      <c r="A55" s="50" t="s">
        <v>60</v>
      </c>
      <c r="B55" s="173">
        <v>0.91200000000000003</v>
      </c>
    </row>
    <row r="56" spans="1:2" x14ac:dyDescent="0.4">
      <c r="A56" s="50" t="s">
        <v>61</v>
      </c>
      <c r="B56" s="173">
        <v>0.70899999999999996</v>
      </c>
    </row>
    <row r="57" spans="1:2" x14ac:dyDescent="0.4">
      <c r="A57" s="50" t="s">
        <v>62</v>
      </c>
      <c r="B57" s="173">
        <v>1.0029999999999999</v>
      </c>
    </row>
    <row r="58" spans="1:2" x14ac:dyDescent="0.4">
      <c r="A58" s="50" t="s">
        <v>63</v>
      </c>
      <c r="B58" s="173">
        <v>0.45800000000000002</v>
      </c>
    </row>
    <row r="59" spans="1:2" x14ac:dyDescent="0.4">
      <c r="A59" s="50" t="s">
        <v>64</v>
      </c>
      <c r="B59" s="173">
        <v>0.68899999999999995</v>
      </c>
    </row>
    <row r="60" spans="1:2" x14ac:dyDescent="0.4">
      <c r="A60" s="50" t="s">
        <v>65</v>
      </c>
      <c r="B60" s="173">
        <v>0.40600000000000003</v>
      </c>
    </row>
    <row r="61" spans="1:2" x14ac:dyDescent="0.4">
      <c r="A61" s="50" t="s">
        <v>66</v>
      </c>
      <c r="B61" s="173">
        <v>0.44500000000000001</v>
      </c>
    </row>
    <row r="62" spans="1:2" x14ac:dyDescent="0.4">
      <c r="A62" s="50" t="s">
        <v>67</v>
      </c>
      <c r="B62" s="173">
        <v>0.71099999999999997</v>
      </c>
    </row>
    <row r="63" spans="1:2" x14ac:dyDescent="0.4">
      <c r="A63" s="50" t="s">
        <v>68</v>
      </c>
      <c r="B63" s="173">
        <v>0.41599999999999998</v>
      </c>
    </row>
    <row r="64" spans="1:2" x14ac:dyDescent="0.4">
      <c r="A64" s="50" t="s">
        <v>69</v>
      </c>
      <c r="B64" s="173">
        <v>0.56599999999999995</v>
      </c>
    </row>
    <row r="65" spans="1:2" x14ac:dyDescent="0.4">
      <c r="A65" s="50" t="s">
        <v>70</v>
      </c>
      <c r="B65" s="173">
        <v>0.76600000000000001</v>
      </c>
    </row>
    <row r="66" spans="1:2" x14ac:dyDescent="0.4">
      <c r="A66" s="50" t="s">
        <v>71</v>
      </c>
      <c r="B66" s="173">
        <v>0.27400000000000002</v>
      </c>
    </row>
    <row r="67" spans="1:2" x14ac:dyDescent="0.4">
      <c r="A67" s="50" t="s">
        <v>72</v>
      </c>
      <c r="B67" s="173">
        <v>1.2869999999999999</v>
      </c>
    </row>
    <row r="68" spans="1:2" x14ac:dyDescent="0.4">
      <c r="A68" s="50" t="s">
        <v>73</v>
      </c>
      <c r="B68" s="173">
        <v>0.84199999999999997</v>
      </c>
    </row>
    <row r="69" spans="1:2" x14ac:dyDescent="0.4">
      <c r="A69" s="50" t="s">
        <v>74</v>
      </c>
      <c r="B69" s="173">
        <v>9.4E-2</v>
      </c>
    </row>
    <row r="70" spans="1:2" x14ac:dyDescent="0.4">
      <c r="A70" s="50" t="s">
        <v>75</v>
      </c>
      <c r="B70" s="173">
        <v>0.22700000000000001</v>
      </c>
    </row>
    <row r="71" spans="1:2" x14ac:dyDescent="0.4">
      <c r="A71" s="50" t="s">
        <v>76</v>
      </c>
      <c r="B71" s="173">
        <v>0.70899999999999996</v>
      </c>
    </row>
    <row r="72" spans="1:2" x14ac:dyDescent="0.4">
      <c r="A72" s="50" t="s">
        <v>77</v>
      </c>
      <c r="B72" s="173">
        <v>0.88500000000000001</v>
      </c>
    </row>
    <row r="73" spans="1:2" x14ac:dyDescent="0.4">
      <c r="A73" s="50" t="s">
        <v>78</v>
      </c>
      <c r="B73" s="173">
        <v>0.54800000000000004</v>
      </c>
    </row>
    <row r="74" spans="1:2" x14ac:dyDescent="0.4">
      <c r="A74" s="50" t="s">
        <v>79</v>
      </c>
      <c r="B74" s="173">
        <v>0.41</v>
      </c>
    </row>
    <row r="75" spans="1:2" x14ac:dyDescent="0.4">
      <c r="A75" s="50" t="s">
        <v>80</v>
      </c>
      <c r="B75" s="173">
        <v>0.68700000000000006</v>
      </c>
    </row>
    <row r="76" spans="1:2" x14ac:dyDescent="0.4">
      <c r="A76" s="50" t="s">
        <v>81</v>
      </c>
      <c r="B76" s="173">
        <v>0.72699999999999998</v>
      </c>
    </row>
    <row r="77" spans="1:2" x14ac:dyDescent="0.4">
      <c r="A77" s="50" t="s">
        <v>82</v>
      </c>
      <c r="B77" s="173">
        <v>0.872</v>
      </c>
    </row>
    <row r="78" spans="1:2" x14ac:dyDescent="0.4">
      <c r="A78" s="50" t="s">
        <v>83</v>
      </c>
      <c r="B78" s="173">
        <v>0.45500000000000002</v>
      </c>
    </row>
    <row r="79" spans="1:2" x14ac:dyDescent="0.4">
      <c r="A79" s="50" t="s">
        <v>84</v>
      </c>
      <c r="B79" s="173">
        <v>0.58299999999999996</v>
      </c>
    </row>
    <row r="80" spans="1:2" x14ac:dyDescent="0.4">
      <c r="A80" s="50" t="s">
        <v>85</v>
      </c>
      <c r="B80" s="173">
        <v>1.492</v>
      </c>
    </row>
    <row r="81" spans="1:2" x14ac:dyDescent="0.4">
      <c r="A81" s="50" t="s">
        <v>86</v>
      </c>
      <c r="B81" s="173">
        <v>0.40500000000000003</v>
      </c>
    </row>
    <row r="82" spans="1:2" x14ac:dyDescent="0.4">
      <c r="A82" s="50" t="s">
        <v>87</v>
      </c>
      <c r="B82" s="173">
        <v>0.71799999999999997</v>
      </c>
    </row>
    <row r="83" spans="1:2" x14ac:dyDescent="0.4">
      <c r="A83" s="50" t="s">
        <v>88</v>
      </c>
      <c r="B83" s="173">
        <v>1E-3</v>
      </c>
    </row>
    <row r="84" spans="1:2" x14ac:dyDescent="0.4">
      <c r="A84" s="50" t="s">
        <v>89</v>
      </c>
      <c r="B84" s="173">
        <v>0.26200000000000001</v>
      </c>
    </row>
    <row r="85" spans="1:2" x14ac:dyDescent="0.4">
      <c r="A85" s="50" t="s">
        <v>90</v>
      </c>
      <c r="B85" s="173">
        <v>0.19700000000000001</v>
      </c>
    </row>
    <row r="86" spans="1:2" x14ac:dyDescent="0.4">
      <c r="A86" s="50" t="s">
        <v>91</v>
      </c>
      <c r="B86" s="173">
        <v>1E-3</v>
      </c>
    </row>
    <row r="87" spans="1:2" x14ac:dyDescent="0.4">
      <c r="A87" s="50" t="s">
        <v>92</v>
      </c>
      <c r="B87" s="173">
        <v>0.41499999999999998</v>
      </c>
    </row>
    <row r="88" spans="1:2" x14ac:dyDescent="0.4">
      <c r="A88" s="50" t="s">
        <v>93</v>
      </c>
      <c r="B88" s="173">
        <v>0.70699999999999996</v>
      </c>
    </row>
    <row r="89" spans="1:2" x14ac:dyDescent="0.4">
      <c r="A89" s="50" t="s">
        <v>94</v>
      </c>
      <c r="B89" s="173">
        <v>0.15</v>
      </c>
    </row>
    <row r="90" spans="1:2" x14ac:dyDescent="0.4">
      <c r="A90" s="50" t="s">
        <v>95</v>
      </c>
      <c r="B90" s="173">
        <v>0.46</v>
      </c>
    </row>
    <row r="91" spans="1:2" x14ac:dyDescent="0.4">
      <c r="A91" s="50" t="s">
        <v>96</v>
      </c>
      <c r="B91" s="173">
        <v>0.40500000000000003</v>
      </c>
    </row>
    <row r="92" spans="1:2" x14ac:dyDescent="0.4">
      <c r="A92" s="50" t="s">
        <v>97</v>
      </c>
      <c r="B92" s="173">
        <v>0.46500000000000002</v>
      </c>
    </row>
    <row r="93" spans="1:2" x14ac:dyDescent="0.4">
      <c r="A93" s="50" t="s">
        <v>98</v>
      </c>
      <c r="B93" s="173">
        <v>1.7000000000000001E-2</v>
      </c>
    </row>
    <row r="94" spans="1:2" x14ac:dyDescent="0.4">
      <c r="A94" s="50" t="s">
        <v>99</v>
      </c>
      <c r="B94" s="173">
        <v>0.79400000000000004</v>
      </c>
    </row>
    <row r="95" spans="1:2" x14ac:dyDescent="0.4">
      <c r="A95" s="50" t="s">
        <v>100</v>
      </c>
      <c r="B95" s="173">
        <v>0.42499999999999999</v>
      </c>
    </row>
    <row r="96" spans="1:2" x14ac:dyDescent="0.4">
      <c r="A96" s="50" t="s">
        <v>101</v>
      </c>
      <c r="B96" s="173">
        <v>0.29799999999999999</v>
      </c>
    </row>
    <row r="97" spans="1:2" x14ac:dyDescent="0.4">
      <c r="A97" s="50" t="s">
        <v>102</v>
      </c>
      <c r="B97" s="173">
        <v>0</v>
      </c>
    </row>
    <row r="98" spans="1:2" x14ac:dyDescent="0.4">
      <c r="A98" s="50" t="s">
        <v>103</v>
      </c>
      <c r="B98" s="173">
        <v>0.28899999999999998</v>
      </c>
    </row>
    <row r="99" spans="1:2" x14ac:dyDescent="0.4">
      <c r="A99" s="50" t="s">
        <v>104</v>
      </c>
      <c r="B99" s="173">
        <v>0.48099999999999998</v>
      </c>
    </row>
    <row r="100" spans="1:2" x14ac:dyDescent="0.4">
      <c r="A100" s="50" t="s">
        <v>105</v>
      </c>
      <c r="B100" s="173">
        <v>0.78100000000000003</v>
      </c>
    </row>
    <row r="101" spans="1:2" x14ac:dyDescent="0.4">
      <c r="A101" s="50" t="s">
        <v>106</v>
      </c>
      <c r="B101" s="173">
        <v>0.255</v>
      </c>
    </row>
    <row r="102" spans="1:2" x14ac:dyDescent="0.4">
      <c r="A102" s="50" t="s">
        <v>107</v>
      </c>
      <c r="B102" s="173">
        <v>0.49399999999999999</v>
      </c>
    </row>
    <row r="103" spans="1:2" x14ac:dyDescent="0.4">
      <c r="A103" s="50" t="s">
        <v>108</v>
      </c>
      <c r="B103" s="173">
        <v>0.499</v>
      </c>
    </row>
    <row r="104" spans="1:2" x14ac:dyDescent="0.4">
      <c r="A104" s="50" t="s">
        <v>109</v>
      </c>
      <c r="B104" s="173">
        <v>0.63900000000000001</v>
      </c>
    </row>
    <row r="105" spans="1:2" x14ac:dyDescent="0.4">
      <c r="A105" s="50" t="s">
        <v>110</v>
      </c>
      <c r="B105" s="173">
        <v>0.73699999999999999</v>
      </c>
    </row>
    <row r="106" spans="1:2" x14ac:dyDescent="0.4">
      <c r="A106" s="50" t="s">
        <v>111</v>
      </c>
      <c r="B106" s="173">
        <v>0.63700000000000001</v>
      </c>
    </row>
    <row r="107" spans="1:2" x14ac:dyDescent="0.4">
      <c r="A107" s="50" t="s">
        <v>112</v>
      </c>
      <c r="B107" s="173">
        <v>0.72399999999999998</v>
      </c>
    </row>
    <row r="108" spans="1:2" x14ac:dyDescent="0.4">
      <c r="A108" s="50" t="s">
        <v>113</v>
      </c>
      <c r="B108" s="173">
        <v>0.499</v>
      </c>
    </row>
    <row r="109" spans="1:2" x14ac:dyDescent="0.4">
      <c r="A109" s="50" t="s">
        <v>114</v>
      </c>
      <c r="B109" s="173">
        <v>0.19700000000000001</v>
      </c>
    </row>
    <row r="110" spans="1:2" x14ac:dyDescent="0.4">
      <c r="A110" s="50" t="s">
        <v>115</v>
      </c>
      <c r="B110" s="173">
        <v>0.32500000000000001</v>
      </c>
    </row>
    <row r="111" spans="1:2" x14ac:dyDescent="0.4">
      <c r="A111" s="50" t="s">
        <v>116</v>
      </c>
      <c r="B111" s="173">
        <v>0.92700000000000005</v>
      </c>
    </row>
    <row r="112" spans="1:2" x14ac:dyDescent="0.4">
      <c r="A112" s="50" t="s">
        <v>117</v>
      </c>
      <c r="B112" s="173">
        <v>0.53300000000000003</v>
      </c>
    </row>
    <row r="113" spans="1:2" x14ac:dyDescent="0.4">
      <c r="A113" s="50" t="s">
        <v>118</v>
      </c>
      <c r="B113" s="173">
        <v>0.23799999999999999</v>
      </c>
    </row>
    <row r="114" spans="1:2" x14ac:dyDescent="0.4">
      <c r="A114" s="50" t="s">
        <v>119</v>
      </c>
      <c r="B114" s="173">
        <v>0.379</v>
      </c>
    </row>
    <row r="115" spans="1:2" x14ac:dyDescent="0.4">
      <c r="A115" s="50" t="s">
        <v>120</v>
      </c>
      <c r="B115" s="173">
        <v>0.34399999999999997</v>
      </c>
    </row>
    <row r="116" spans="1:2" x14ac:dyDescent="0.4">
      <c r="A116" s="50" t="s">
        <v>121</v>
      </c>
      <c r="B116" s="173">
        <v>0.03</v>
      </c>
    </row>
    <row r="117" spans="1:2" x14ac:dyDescent="0.4">
      <c r="A117" s="50" t="s">
        <v>122</v>
      </c>
      <c r="B117" s="173">
        <v>2.7E-2</v>
      </c>
    </row>
    <row r="118" spans="1:2" x14ac:dyDescent="0.4">
      <c r="A118" s="50" t="s">
        <v>123</v>
      </c>
      <c r="B118" s="173">
        <v>0.59399999999999997</v>
      </c>
    </row>
    <row r="119" spans="1:2" x14ac:dyDescent="0.4">
      <c r="A119" s="50" t="s">
        <v>124</v>
      </c>
      <c r="B119" s="173">
        <v>0.76800000000000002</v>
      </c>
    </row>
    <row r="120" spans="1:2" x14ac:dyDescent="0.4">
      <c r="A120" s="50" t="s">
        <v>125</v>
      </c>
      <c r="B120" s="173">
        <v>2.4E-2</v>
      </c>
    </row>
    <row r="121" spans="1:2" x14ac:dyDescent="0.4">
      <c r="A121" s="50" t="s">
        <v>126</v>
      </c>
      <c r="B121" s="173">
        <v>0.32900000000000001</v>
      </c>
    </row>
    <row r="122" spans="1:2" x14ac:dyDescent="0.4">
      <c r="A122" s="50" t="s">
        <v>127</v>
      </c>
      <c r="B122" s="173">
        <v>0.51300000000000001</v>
      </c>
    </row>
    <row r="123" spans="1:2" x14ac:dyDescent="0.4">
      <c r="A123" s="50" t="s">
        <v>128</v>
      </c>
      <c r="B123" s="173">
        <v>0.19500000000000001</v>
      </c>
    </row>
    <row r="124" spans="1:2" x14ac:dyDescent="0.4">
      <c r="A124" s="50" t="s">
        <v>129</v>
      </c>
      <c r="B124" s="173">
        <v>0.7</v>
      </c>
    </row>
    <row r="125" spans="1:2" x14ac:dyDescent="0.4">
      <c r="A125" s="50" t="s">
        <v>130</v>
      </c>
      <c r="B125" s="173">
        <v>0.46300000000000002</v>
      </c>
    </row>
    <row r="126" spans="1:2" x14ac:dyDescent="0.4">
      <c r="A126" s="50" t="s">
        <v>131</v>
      </c>
      <c r="B126" s="173">
        <v>0.46</v>
      </c>
    </row>
    <row r="127" spans="1:2" x14ac:dyDescent="0.4">
      <c r="A127" s="50" t="s">
        <v>132</v>
      </c>
      <c r="B127" s="173">
        <v>1.8979999999999999</v>
      </c>
    </row>
    <row r="128" spans="1:2" x14ac:dyDescent="0.4">
      <c r="A128" s="50" t="s">
        <v>133</v>
      </c>
      <c r="B128" s="173">
        <v>0.41899999999999998</v>
      </c>
    </row>
    <row r="129" spans="1:2" x14ac:dyDescent="0.4">
      <c r="A129" s="50" t="s">
        <v>134</v>
      </c>
      <c r="B129" s="173">
        <v>0.59799999999999998</v>
      </c>
    </row>
    <row r="130" spans="1:2" x14ac:dyDescent="0.4">
      <c r="A130" s="50" t="s">
        <v>135</v>
      </c>
      <c r="B130" s="173">
        <v>0.45700000000000002</v>
      </c>
    </row>
    <row r="131" spans="1:2" x14ac:dyDescent="0.4">
      <c r="A131" s="50" t="s">
        <v>136</v>
      </c>
      <c r="B131" s="173">
        <v>0.52200000000000002</v>
      </c>
    </row>
    <row r="132" spans="1:2" x14ac:dyDescent="0.4">
      <c r="A132" s="50" t="s">
        <v>137</v>
      </c>
      <c r="B132" s="173">
        <v>8.1000000000000003E-2</v>
      </c>
    </row>
    <row r="133" spans="1:2" x14ac:dyDescent="0.4">
      <c r="A133" s="50" t="s">
        <v>138</v>
      </c>
      <c r="B133" s="173">
        <v>0.73399999999999999</v>
      </c>
    </row>
    <row r="134" spans="1:2" x14ac:dyDescent="0.4">
      <c r="A134" s="50" t="s">
        <v>139</v>
      </c>
      <c r="B134" s="173">
        <v>0.26400000000000001</v>
      </c>
    </row>
    <row r="135" spans="1:2" x14ac:dyDescent="0.4">
      <c r="A135" s="50" t="s">
        <v>140</v>
      </c>
      <c r="B135" s="173">
        <v>0.432</v>
      </c>
    </row>
    <row r="136" spans="1:2" x14ac:dyDescent="0.4">
      <c r="A136" s="50" t="s">
        <v>141</v>
      </c>
      <c r="B136" s="173">
        <v>0.65500000000000003</v>
      </c>
    </row>
    <row r="137" spans="1:2" x14ac:dyDescent="0.4">
      <c r="A137" s="50" t="s">
        <v>142</v>
      </c>
      <c r="B137" s="173">
        <v>3.0000000000000001E-3</v>
      </c>
    </row>
    <row r="138" spans="1:2" x14ac:dyDescent="0.4">
      <c r="A138" s="50" t="s">
        <v>143</v>
      </c>
      <c r="B138" s="173">
        <v>0.66</v>
      </c>
    </row>
    <row r="139" spans="1:2" x14ac:dyDescent="0.4">
      <c r="A139" s="50" t="s">
        <v>287</v>
      </c>
      <c r="B139" s="50"/>
    </row>
  </sheetData>
  <autoFilter ref="A1:B1" xr:uid="{78BC02F7-7AD1-46F9-9650-9E5424325417}">
    <sortState xmlns:xlrd2="http://schemas.microsoft.com/office/spreadsheetml/2017/richdata2" ref="A2:B139">
      <sortCondition ref="B1"/>
    </sortState>
  </autoFilter>
  <sortState xmlns:xlrd2="http://schemas.microsoft.com/office/spreadsheetml/2017/richdata2" ref="A2:B138">
    <sortCondition ref="A1:A13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353A4000BC84488902B5A35576735D" ma:contentTypeVersion="15" ma:contentTypeDescription="Crée un document." ma:contentTypeScope="" ma:versionID="d9c5efbcad70ecd7d937a3c0b6ca43eb">
  <xsd:schema xmlns:xsd="http://www.w3.org/2001/XMLSchema" xmlns:xs="http://www.w3.org/2001/XMLSchema" xmlns:p="http://schemas.microsoft.com/office/2006/metadata/properties" xmlns:ns2="93aaeeed-e7f7-4fe9-b7b2-a9bb8db896fb" xmlns:ns3="e3c7007b-a80c-4096-bcea-2d48713c3223" targetNamespace="http://schemas.microsoft.com/office/2006/metadata/properties" ma:root="true" ma:fieldsID="31e170326dd3cb6eefccc43dba2d08e9" ns2:_="" ns3:_="">
    <xsd:import namespace="93aaeeed-e7f7-4fe9-b7b2-a9bb8db896fb"/>
    <xsd:import namespace="e3c7007b-a80c-4096-bcea-2d48713c322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ort_x0020_Description" minOccurs="0"/>
                <xsd:element ref="ns3:Contact"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aeeed-e7f7-4fe9-b7b2-a9bb8db89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f9efb03f-e9de-4143-b61f-0d56fef76e3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7007b-a80c-4096-bcea-2d48713c322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9adb00-7922-49f9-8f3f-1ce51ae98eed}" ma:internalName="TaxCatchAll" ma:showField="CatchAllData" ma:web="e3c7007b-a80c-4096-bcea-2d48713c3223">
      <xsd:complexType>
        <xsd:complexContent>
          <xsd:extension base="dms:MultiChoiceLookup">
            <xsd:sequence>
              <xsd:element name="Value" type="dms:Lookup" maxOccurs="unbounded" minOccurs="0" nillable="true"/>
            </xsd:sequence>
          </xsd:extension>
        </xsd:complexContent>
      </xsd:complexType>
    </xsd:element>
    <xsd:element name="Short_x0020_Description" ma:index="17" nillable="true" ma:displayName="Short Description" ma:internalName="Short_x0020_Description">
      <xsd:simpleType>
        <xsd:restriction base="dms:Note">
          <xsd:maxLength value="255"/>
        </xsd:restriction>
      </xsd:simpleType>
    </xsd:element>
    <xsd:element name="Contact" ma:index="18" nillable="true" ma:displayName="Contact" ma:list="UserInfo" ma:SearchPeopleOnly="false" ma:SharePointGroup="0" ma:internalName="Contac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c7007b-a80c-4096-bcea-2d48713c3223" xsi:nil="true"/>
    <SharedWithUsers xmlns="e3c7007b-a80c-4096-bcea-2d48713c3223">
      <UserInfo>
        <DisplayName/>
        <AccountId xsi:nil="true"/>
        <AccountType/>
      </UserInfo>
    </SharedWithUsers>
    <Contact xmlns="e3c7007b-a80c-4096-bcea-2d48713c3223">
      <UserInfo>
        <DisplayName/>
        <AccountId xsi:nil="true"/>
        <AccountType/>
      </UserInfo>
    </Contact>
    <Short_x0020_Description xmlns="e3c7007b-a80c-4096-bcea-2d48713c3223" xsi:nil="true"/>
    <lcf76f155ced4ddcb4097134ff3c332f xmlns="93aaeeed-e7f7-4fe9-b7b2-a9bb8db896fb">
      <Terms xmlns="http://schemas.microsoft.com/office/infopath/2007/PartnerControls"/>
    </lcf76f155ced4ddcb4097134ff3c332f>
    <MediaLengthInSeconds xmlns="93aaeeed-e7f7-4fe9-b7b2-a9bb8db896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1E5C2-AB48-48B8-B057-A8587E3945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aeeed-e7f7-4fe9-b7b2-a9bb8db896fb"/>
    <ds:schemaRef ds:uri="e3c7007b-a80c-4096-bcea-2d48713c32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1EC93-7386-4E4C-AC14-85C316EE0D7C}">
  <ds:schemaRefs>
    <ds:schemaRef ds:uri="e3c7007b-a80c-4096-bcea-2d48713c3223"/>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93aaeeed-e7f7-4fe9-b7b2-a9bb8db896fb"/>
    <ds:schemaRef ds:uri="http://purl.org/dc/terms/"/>
  </ds:schemaRefs>
</ds:datastoreItem>
</file>

<file path=customXml/itemProps3.xml><?xml version="1.0" encoding="utf-8"?>
<ds:datastoreItem xmlns:ds="http://schemas.openxmlformats.org/officeDocument/2006/customXml" ds:itemID="{28A82AF9-3B18-4E55-8E5F-83DFEF95CF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Introduction</vt:lpstr>
      <vt:lpstr>Survey </vt:lpstr>
      <vt:lpstr>Results</vt:lpstr>
      <vt:lpstr>Help</vt:lpstr>
      <vt:lpstr>License</vt:lpstr>
      <vt:lpstr>Selected Answers</vt:lpstr>
      <vt:lpstr>Score Calculation</vt:lpstr>
      <vt:lpstr>Possible Answers</vt:lpstr>
      <vt:lpstr>Thresholds</vt:lpstr>
      <vt:lpstr>Recommendations</vt:lpstr>
      <vt:lpstr>Countries</vt:lpstr>
      <vt:lpstr>Answers_Cloud</vt:lpstr>
      <vt:lpstr>Answers_Contractors</vt:lpstr>
      <vt:lpstr>Answers_IAM</vt:lpstr>
      <vt:lpstr>Answers_Maturity</vt:lpstr>
      <vt:lpstr>Answers_RedundantApps</vt:lpstr>
      <vt:lpstr>Answers_SeversLifespan</vt:lpstr>
      <vt:lpstr>Countries</vt:lpstr>
      <vt:lpstr>Score</vt:lpstr>
      <vt:lpstr>Thresholds_Contractors</vt:lpstr>
      <vt:lpstr>Thresholds_IAM</vt:lpstr>
      <vt:lpstr>Thresholds_Logs</vt:lpstr>
      <vt:lpstr>Thresholds_Redundancy</vt:lpstr>
      <vt:lpstr>Value_Contractors</vt:lpstr>
      <vt:lpstr>Value_ContractorsShare</vt:lpstr>
      <vt:lpstr>Value_CountryRedundancy</vt:lpstr>
      <vt:lpstr>Value_CountryServers</vt:lpstr>
      <vt:lpstr>Value_CountryStaff</vt:lpstr>
      <vt:lpstr>Value_IAM_ACClients</vt:lpstr>
      <vt:lpstr>Value_IAM_ACStaff</vt:lpstr>
      <vt:lpstr>Value_IAM_IAG</vt:lpstr>
      <vt:lpstr>Value_IAM_PAM</vt:lpstr>
      <vt:lpstr>Value_IntEmployees</vt:lpstr>
      <vt:lpstr>Value_Logs</vt:lpstr>
      <vt:lpstr>Value_Maturity_1</vt:lpstr>
      <vt:lpstr>Value_Maturity_2</vt:lpstr>
      <vt:lpstr>Value_Maturity_3</vt:lpstr>
      <vt:lpstr>Value_Maturity_4</vt:lpstr>
      <vt:lpstr>Value_OnPremRatio</vt:lpstr>
      <vt:lpstr>Value_RedundantApps</vt:lpstr>
      <vt:lpstr>Value_ServersLifespan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Cyber Sustainability - Self-assessment - EN</dc:title>
  <dc:subject/>
  <dc:creator>Wavestone</dc:creator>
  <cp:keywords/>
  <dc:description/>
  <cp:lastModifiedBy>SUHIT Charlotte</cp:lastModifiedBy>
  <cp:revision/>
  <dcterms:created xsi:type="dcterms:W3CDTF">2023-10-20T10:37:22Z</dcterms:created>
  <dcterms:modified xsi:type="dcterms:W3CDTF">2024-01-24T18:58:38Z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0x01010057353A4000BC84488902B5A35576735D</vt:lpwstr>
  </property>
  <property fmtid="{D5CDD505-2E9C-101B-9397-08002B2CF9AE}" pid="3" name="TaxKeyword">
    <vt:lpwstr/>
  </property>
  <property fmtid="{D5CDD505-2E9C-101B-9397-08002B2CF9AE}" pid="4" name="WSDocumentType">
    <vt:lpwstr/>
  </property>
  <property fmtid="{D5CDD505-2E9C-101B-9397-08002B2CF9AE}" pid="5" name="Order">
    <vt:r8>3808000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